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R:\WRHA_OESH\WEBSITE DOCUMENTS\MASH\"/>
    </mc:Choice>
  </mc:AlternateContent>
  <xr:revisionPtr revIDLastSave="0" documentId="14_{EB42E281-4994-49AE-B0FF-CCA57820FF9C}" xr6:coauthVersionLast="36" xr6:coauthVersionMax="36" xr10:uidLastSave="{00000000-0000-0000-0000-000000000000}"/>
  <workbookProtection workbookPassword="99D5" lockStructure="1"/>
  <bookViews>
    <workbookView xWindow="0" yWindow="0" windowWidth="28800" windowHeight="12225" tabRatio="758" activeTab="4" xr2:uid="{00000000-000D-0000-FFFF-FFFF00000000}"/>
  </bookViews>
  <sheets>
    <sheet name="Cover 1" sheetId="41" r:id="rId1"/>
    <sheet name="Cover 2" sheetId="33" r:id="rId2"/>
    <sheet name="Score Summary " sheetId="63" r:id="rId3"/>
    <sheet name="Executive Summary" sheetId="35" r:id="rId4"/>
    <sheet name="Documents" sheetId="37" r:id="rId5"/>
    <sheet name="Observations" sheetId="59" r:id="rId6"/>
    <sheet name="O-Safety Culture" sheetId="67" r:id="rId7"/>
    <sheet name="SafetyClimateScoreCalculation" sheetId="66" state="hidden" r:id="rId8"/>
    <sheet name="Worker Interview" sheetId="62" r:id="rId9"/>
    <sheet name="Supervisor&amp;Manager Interview" sheetId="60" r:id="rId10"/>
    <sheet name="Committee Interview" sheetId="65" r:id="rId11"/>
  </sheets>
  <definedNames>
    <definedName name="_xlnm.Print_Area" localSheetId="10">'Committee Interview'!$A$1:$E$19</definedName>
    <definedName name="_xlnm.Print_Area" localSheetId="0">'Cover 1'!$A$1:$H$33</definedName>
    <definedName name="_xlnm.Print_Area" localSheetId="1">'Cover 2'!$A$1:$K$58</definedName>
    <definedName name="_xlnm.Print_Area" localSheetId="4">Documents!$A$1:$J$168</definedName>
    <definedName name="_xlnm.Print_Area" localSheetId="3">'Executive Summary'!$A$1:$A$59</definedName>
    <definedName name="_xlnm.Print_Area" localSheetId="5">Observations!$A$1:$I$88</definedName>
    <definedName name="_xlnm.Print_Area" localSheetId="2">'Score Summary '!$A$1:$F$56</definedName>
    <definedName name="_xlnm.Print_Area" localSheetId="9">'Supervisor&amp;Manager Interview'!$A$1:$E$28</definedName>
    <definedName name="_xlnm.Print_Area" localSheetId="8">'Worker Interview'!$A$1:$E$28</definedName>
    <definedName name="Score">SafetyClimateScoreCalculation!$B$6:$B$10</definedName>
  </definedNames>
  <calcPr calcId="191029"/>
</workbook>
</file>

<file path=xl/calcChain.xml><?xml version="1.0" encoding="utf-8"?>
<calcChain xmlns="http://schemas.openxmlformats.org/spreadsheetml/2006/main">
  <c r="J31" i="63" l="1"/>
  <c r="H167" i="37"/>
  <c r="I85" i="59"/>
  <c r="H29" i="59" l="1"/>
  <c r="H17" i="59"/>
  <c r="I9" i="59"/>
  <c r="H115" i="37"/>
  <c r="I10" i="59"/>
  <c r="I11" i="59"/>
  <c r="I17" i="59" s="1"/>
  <c r="I12" i="59"/>
  <c r="I13" i="59"/>
  <c r="I14" i="59"/>
  <c r="I15" i="59"/>
  <c r="H85" i="37"/>
  <c r="W8" i="63" l="1"/>
  <c r="H47" i="59" l="1"/>
  <c r="I82" i="59" l="1"/>
  <c r="F4" i="59" l="1"/>
  <c r="I83" i="59"/>
  <c r="I81" i="59"/>
  <c r="I80" i="59"/>
  <c r="H51" i="59" l="1"/>
  <c r="P8" i="63" s="1"/>
  <c r="I49" i="59"/>
  <c r="I85" i="37" s="1"/>
  <c r="H16" i="59"/>
  <c r="E17" i="66" l="1"/>
  <c r="E16" i="66"/>
  <c r="E15" i="66"/>
  <c r="E14" i="66"/>
  <c r="E13" i="66"/>
  <c r="E12" i="66"/>
  <c r="E11" i="66"/>
  <c r="E10" i="66"/>
  <c r="E9" i="66"/>
  <c r="E8" i="66"/>
  <c r="E7" i="66"/>
  <c r="E6" i="66"/>
  <c r="H41" i="59"/>
  <c r="N8" i="63" s="1"/>
  <c r="AA8" i="63"/>
  <c r="H28" i="59"/>
  <c r="L8" i="63" s="1"/>
  <c r="J8" i="63"/>
  <c r="Y8" i="63"/>
  <c r="O8" i="63"/>
  <c r="AC18" i="63"/>
  <c r="H18" i="37"/>
  <c r="Y5" i="63" s="1"/>
  <c r="AC20" i="63"/>
  <c r="H40" i="37"/>
  <c r="AA5" i="63" s="1"/>
  <c r="C50" i="63"/>
  <c r="C47" i="63"/>
  <c r="C40" i="63"/>
  <c r="C41" i="63"/>
  <c r="C39" i="63"/>
  <c r="C43" i="63" s="1"/>
  <c r="C36" i="63"/>
  <c r="W5" i="63"/>
  <c r="I37" i="59"/>
  <c r="I61" i="37" s="1"/>
  <c r="I22" i="63" s="1"/>
  <c r="I40" i="59"/>
  <c r="I50" i="59"/>
  <c r="I51" i="59" s="1"/>
  <c r="I57" i="59"/>
  <c r="I61" i="59"/>
  <c r="I77" i="59"/>
  <c r="I84" i="59"/>
  <c r="I86" i="59"/>
  <c r="I76" i="59"/>
  <c r="I75" i="59"/>
  <c r="I74" i="59"/>
  <c r="I71" i="59"/>
  <c r="I70" i="59"/>
  <c r="I67" i="59"/>
  <c r="I66" i="59"/>
  <c r="I65" i="59"/>
  <c r="I64" i="59"/>
  <c r="I58" i="59"/>
  <c r="I56" i="59"/>
  <c r="I53" i="59"/>
  <c r="I101" i="37" s="1"/>
  <c r="I46" i="59"/>
  <c r="I45" i="59"/>
  <c r="I44" i="59"/>
  <c r="I43" i="59"/>
  <c r="I39" i="59"/>
  <c r="I38" i="59"/>
  <c r="I34" i="59"/>
  <c r="I33" i="59"/>
  <c r="I32" i="59"/>
  <c r="I31" i="59"/>
  <c r="I27" i="59"/>
  <c r="I29" i="59" s="1"/>
  <c r="I26" i="59"/>
  <c r="I25" i="59"/>
  <c r="I28" i="59" s="1"/>
  <c r="J20" i="63" s="1"/>
  <c r="I24" i="59"/>
  <c r="I23" i="59"/>
  <c r="I22" i="59"/>
  <c r="I19" i="59"/>
  <c r="I20" i="59" s="1"/>
  <c r="AD26" i="63"/>
  <c r="AB26" i="63"/>
  <c r="Q8" i="63"/>
  <c r="R8" i="63"/>
  <c r="S8" i="63"/>
  <c r="Q9" i="63"/>
  <c r="R9" i="63"/>
  <c r="S9" i="63"/>
  <c r="H127" i="37"/>
  <c r="S5" i="63" s="1"/>
  <c r="R5" i="63"/>
  <c r="H101" i="37"/>
  <c r="Q5" i="63" s="1"/>
  <c r="P5" i="63"/>
  <c r="H75" i="37"/>
  <c r="O5" i="63" s="1"/>
  <c r="H61" i="37"/>
  <c r="N5" i="63" s="1"/>
  <c r="H17" i="37"/>
  <c r="J5" i="63" s="1"/>
  <c r="AB18" i="63"/>
  <c r="I116" i="37"/>
  <c r="L26" i="63" s="1"/>
  <c r="H116" i="37"/>
  <c r="AD5" i="63" s="1"/>
  <c r="AG8" i="62"/>
  <c r="AG7" i="62" s="1"/>
  <c r="AD18" i="63"/>
  <c r="AD20" i="63"/>
  <c r="AB23" i="63"/>
  <c r="AD23" i="63"/>
  <c r="AB20" i="63"/>
  <c r="AB19" i="63"/>
  <c r="AB21" i="63"/>
  <c r="AD21" i="63"/>
  <c r="AD19" i="63"/>
  <c r="AI11" i="62"/>
  <c r="AL12" i="62"/>
  <c r="AL13" i="62"/>
  <c r="AL14" i="62"/>
  <c r="AL15" i="62"/>
  <c r="AL16" i="62"/>
  <c r="AL17" i="62"/>
  <c r="AL18" i="62"/>
  <c r="AL19" i="62"/>
  <c r="AL20" i="62"/>
  <c r="AL21" i="62"/>
  <c r="AL22" i="62"/>
  <c r="AL23" i="62"/>
  <c r="AL24" i="62"/>
  <c r="AL25" i="62"/>
  <c r="AL26" i="62"/>
  <c r="AL11" i="62"/>
  <c r="AG4" i="65"/>
  <c r="AE4" i="65"/>
  <c r="S4" i="65"/>
  <c r="Q4" i="65"/>
  <c r="AG4" i="60"/>
  <c r="AE4" i="60"/>
  <c r="AC4" i="60"/>
  <c r="AI9" i="60"/>
  <c r="W6" i="62"/>
  <c r="AE6" i="65"/>
  <c r="AE5" i="65" s="1"/>
  <c r="AG6" i="65"/>
  <c r="AG5" i="65" s="1"/>
  <c r="Y6" i="65"/>
  <c r="Y5" i="65" s="1"/>
  <c r="S6" i="65"/>
  <c r="S5" i="65" s="1"/>
  <c r="Q6" i="65"/>
  <c r="Q5" i="65" s="1"/>
  <c r="M6" i="65"/>
  <c r="L13" i="65" s="1"/>
  <c r="K6" i="65"/>
  <c r="K5" i="65" s="1"/>
  <c r="I6" i="65"/>
  <c r="I5" i="65" s="1"/>
  <c r="G6" i="65"/>
  <c r="G5" i="65" s="1"/>
  <c r="AJ17" i="65"/>
  <c r="AI17" i="65"/>
  <c r="AJ16" i="65"/>
  <c r="AI16" i="65"/>
  <c r="AJ15" i="65"/>
  <c r="AI15" i="65"/>
  <c r="I4" i="65"/>
  <c r="AJ14" i="65"/>
  <c r="AI14" i="65"/>
  <c r="AB14" i="65" s="1"/>
  <c r="AJ13" i="65"/>
  <c r="AI13" i="65"/>
  <c r="AJ12" i="65"/>
  <c r="AI12" i="65"/>
  <c r="U4" i="65" s="1"/>
  <c r="AJ11" i="65"/>
  <c r="AI11" i="65"/>
  <c r="AJ10" i="65"/>
  <c r="AI10" i="65"/>
  <c r="O4" i="65" s="1"/>
  <c r="AJ9" i="65"/>
  <c r="AI9" i="65"/>
  <c r="AE6" i="60"/>
  <c r="AE5" i="60"/>
  <c r="AG6" i="60"/>
  <c r="AG5" i="60"/>
  <c r="AC6" i="60"/>
  <c r="AC5" i="60"/>
  <c r="AA6" i="60"/>
  <c r="AA5" i="60"/>
  <c r="Y6" i="60"/>
  <c r="Y5" i="60"/>
  <c r="W6" i="60"/>
  <c r="W5" i="60"/>
  <c r="U6" i="60"/>
  <c r="U5" i="60"/>
  <c r="S6" i="60"/>
  <c r="S5" i="60"/>
  <c r="Q6" i="60"/>
  <c r="Q5" i="60"/>
  <c r="O6" i="60"/>
  <c r="O5" i="60" s="1"/>
  <c r="M6" i="60"/>
  <c r="M5" i="60"/>
  <c r="K6" i="60"/>
  <c r="K5" i="60" s="1"/>
  <c r="I6" i="60"/>
  <c r="I5" i="60"/>
  <c r="G6" i="60"/>
  <c r="G5" i="60" s="1"/>
  <c r="G8" i="62"/>
  <c r="G7" i="62" s="1"/>
  <c r="K4" i="65"/>
  <c r="AC4" i="65"/>
  <c r="Y4" i="65"/>
  <c r="AA4" i="65"/>
  <c r="G4" i="65"/>
  <c r="J15" i="65"/>
  <c r="X13" i="65"/>
  <c r="F14" i="65"/>
  <c r="F15" i="65"/>
  <c r="L9" i="65"/>
  <c r="X9" i="65"/>
  <c r="X18" i="65" s="1"/>
  <c r="F9" i="65"/>
  <c r="O6" i="65"/>
  <c r="O5" i="65" s="1"/>
  <c r="AA6" i="65"/>
  <c r="W6" i="65"/>
  <c r="V9" i="65" s="1"/>
  <c r="W5" i="65"/>
  <c r="U6" i="65"/>
  <c r="U5" i="65" s="1"/>
  <c r="Z9" i="65"/>
  <c r="Z18" i="65" s="1"/>
  <c r="AA5" i="65"/>
  <c r="T9" i="65"/>
  <c r="N10" i="65"/>
  <c r="AC6" i="65"/>
  <c r="AC5" i="65" s="1"/>
  <c r="AB17" i="65"/>
  <c r="AB16" i="65"/>
  <c r="AB12" i="65"/>
  <c r="I8" i="62"/>
  <c r="I7" i="62" s="1"/>
  <c r="AK11" i="62"/>
  <c r="AK12" i="62"/>
  <c r="AK13" i="62"/>
  <c r="AK14" i="62"/>
  <c r="AK15" i="62"/>
  <c r="AK16" i="62"/>
  <c r="AK17" i="62"/>
  <c r="AK18" i="62"/>
  <c r="AK19" i="62"/>
  <c r="AK20" i="62"/>
  <c r="AK21" i="62"/>
  <c r="AK22" i="62"/>
  <c r="AK23" i="62"/>
  <c r="AK24" i="62"/>
  <c r="AK25" i="62"/>
  <c r="AK26" i="62"/>
  <c r="AJ11" i="62"/>
  <c r="AJ12" i="62"/>
  <c r="AJ13" i="62"/>
  <c r="AJ14" i="62"/>
  <c r="AJ15" i="62"/>
  <c r="AJ16" i="62"/>
  <c r="AJ17" i="62"/>
  <c r="AJ18" i="62"/>
  <c r="AJ19" i="62"/>
  <c r="AJ20" i="62"/>
  <c r="AJ21" i="62"/>
  <c r="AJ22" i="62"/>
  <c r="AJ23" i="62"/>
  <c r="AJ24" i="62"/>
  <c r="AJ25" i="62"/>
  <c r="AJ26" i="62"/>
  <c r="AI26" i="62"/>
  <c r="C42" i="67" s="1"/>
  <c r="AI25" i="62"/>
  <c r="C41" i="67" s="1"/>
  <c r="AI24" i="62"/>
  <c r="AI23" i="62"/>
  <c r="AI22" i="62"/>
  <c r="AI21" i="62"/>
  <c r="AI20" i="62"/>
  <c r="AI19" i="62"/>
  <c r="AA6" i="62" s="1"/>
  <c r="AI18" i="62"/>
  <c r="AI17" i="62"/>
  <c r="AI16" i="62"/>
  <c r="AI15" i="62"/>
  <c r="Q6" i="62" s="1"/>
  <c r="AI14" i="62"/>
  <c r="AI13" i="62"/>
  <c r="AI12" i="62"/>
  <c r="AE8" i="62"/>
  <c r="AD21" i="62" s="1"/>
  <c r="AC8" i="62"/>
  <c r="AB18" i="62" s="1"/>
  <c r="AB28" i="62" s="1"/>
  <c r="AA8" i="62"/>
  <c r="Z20" i="62" s="1"/>
  <c r="Y8" i="62"/>
  <c r="X17" i="62" s="1"/>
  <c r="X28" i="62" s="1"/>
  <c r="W8" i="62"/>
  <c r="W7" i="62" s="1"/>
  <c r="U8" i="62"/>
  <c r="T16" i="62" s="1"/>
  <c r="S8" i="62"/>
  <c r="R16" i="62" s="1"/>
  <c r="S7" i="62"/>
  <c r="Q8" i="62"/>
  <c r="O8" i="62"/>
  <c r="N13" i="62" s="1"/>
  <c r="M8" i="62"/>
  <c r="L15" i="62" s="1"/>
  <c r="K8" i="62"/>
  <c r="J14" i="62" s="1"/>
  <c r="I6" i="62"/>
  <c r="AC6" i="62"/>
  <c r="Y6" i="62"/>
  <c r="R20" i="62"/>
  <c r="R12" i="62"/>
  <c r="H27" i="37"/>
  <c r="K5" i="63" s="1"/>
  <c r="AV6" i="59"/>
  <c r="AT6" i="59"/>
  <c r="AR6" i="59"/>
  <c r="AP6" i="59"/>
  <c r="AN6" i="59"/>
  <c r="AL6" i="59"/>
  <c r="AJ6" i="59"/>
  <c r="AH6" i="59"/>
  <c r="AF6" i="59"/>
  <c r="AD6" i="59"/>
  <c r="AB6" i="59"/>
  <c r="Z6" i="59"/>
  <c r="X6" i="59"/>
  <c r="V6" i="59"/>
  <c r="T6" i="59"/>
  <c r="R6" i="59"/>
  <c r="P6" i="59"/>
  <c r="N6" i="59"/>
  <c r="L6" i="59"/>
  <c r="J6" i="59"/>
  <c r="M6" i="59"/>
  <c r="K6" i="59"/>
  <c r="I127" i="37"/>
  <c r="S6" i="63" s="1"/>
  <c r="I16" i="59"/>
  <c r="J18" i="63" s="1"/>
  <c r="I39" i="37"/>
  <c r="I20" i="63" s="1"/>
  <c r="I17" i="37"/>
  <c r="I153" i="37"/>
  <c r="V6" i="63" s="1"/>
  <c r="H153" i="37"/>
  <c r="V5" i="63" s="1"/>
  <c r="I148" i="37"/>
  <c r="I29" i="63" s="1"/>
  <c r="H148" i="37"/>
  <c r="U5" i="63" s="1"/>
  <c r="I134" i="37"/>
  <c r="I28" i="63" s="1"/>
  <c r="H134" i="37"/>
  <c r="T5" i="63" s="1"/>
  <c r="I76" i="37"/>
  <c r="L23" i="63" s="1"/>
  <c r="H76" i="37"/>
  <c r="AC5" i="63" s="1"/>
  <c r="I49" i="37"/>
  <c r="L21" i="63" s="1"/>
  <c r="H49" i="37"/>
  <c r="AB5" i="63" s="1"/>
  <c r="I48" i="37"/>
  <c r="M6" i="63" s="1"/>
  <c r="H48" i="37"/>
  <c r="M5" i="63" s="1"/>
  <c r="H39" i="37"/>
  <c r="L5" i="63" s="1"/>
  <c r="I28" i="37"/>
  <c r="Z6" i="63" s="1"/>
  <c r="I27" i="37"/>
  <c r="I19" i="63" s="1"/>
  <c r="H28" i="37"/>
  <c r="Z5" i="63" s="1"/>
  <c r="H78" i="59"/>
  <c r="V8" i="63" s="1"/>
  <c r="H72" i="59"/>
  <c r="U8" i="63" s="1"/>
  <c r="H68" i="59"/>
  <c r="T8" i="63"/>
  <c r="H35" i="59"/>
  <c r="M8" i="63" s="1"/>
  <c r="H20" i="59"/>
  <c r="K8" i="63" s="1"/>
  <c r="J27" i="63"/>
  <c r="L9" i="60"/>
  <c r="T9" i="60"/>
  <c r="H9" i="60"/>
  <c r="J9" i="60"/>
  <c r="AJ10" i="60"/>
  <c r="AJ11" i="60"/>
  <c r="AJ12" i="60"/>
  <c r="AJ13" i="60"/>
  <c r="AJ14" i="60"/>
  <c r="AJ15" i="60"/>
  <c r="AJ16" i="60"/>
  <c r="AJ17" i="60"/>
  <c r="AJ18" i="60"/>
  <c r="AJ19" i="60"/>
  <c r="AJ20" i="60"/>
  <c r="AJ21" i="60"/>
  <c r="AJ22" i="60"/>
  <c r="AJ23" i="60"/>
  <c r="AJ24" i="60"/>
  <c r="AJ25" i="60"/>
  <c r="AJ26" i="60"/>
  <c r="AJ9" i="60"/>
  <c r="AI26" i="60"/>
  <c r="P26" i="60" s="1"/>
  <c r="AI10" i="60"/>
  <c r="AI11" i="60"/>
  <c r="O4" i="60" s="1"/>
  <c r="AI12" i="60"/>
  <c r="N12" i="60" s="1"/>
  <c r="N27" i="60" s="1"/>
  <c r="AI13" i="60"/>
  <c r="AI14" i="60"/>
  <c r="N14" i="60"/>
  <c r="AI15" i="60"/>
  <c r="L15" i="60" s="1"/>
  <c r="AI16" i="60"/>
  <c r="F18" i="60" s="1"/>
  <c r="F27" i="60" s="1"/>
  <c r="AI17" i="60"/>
  <c r="AI18" i="60"/>
  <c r="Y4" i="60" s="1"/>
  <c r="AI19" i="60"/>
  <c r="L19" i="60" s="1"/>
  <c r="AI20" i="60"/>
  <c r="R20" i="60" s="1"/>
  <c r="AI21" i="60"/>
  <c r="R21" i="60" s="1"/>
  <c r="AI22" i="60"/>
  <c r="Z22" i="60" s="1"/>
  <c r="AI23" i="60"/>
  <c r="L23" i="60" s="1"/>
  <c r="AI24" i="60"/>
  <c r="H24" i="60" s="1"/>
  <c r="AI25" i="60"/>
  <c r="H25" i="60"/>
  <c r="Q4" i="60"/>
  <c r="W4" i="60"/>
  <c r="U4" i="60"/>
  <c r="S4" i="60"/>
  <c r="G4" i="60"/>
  <c r="K4" i="60"/>
  <c r="H22" i="60"/>
  <c r="T21" i="60"/>
  <c r="L12" i="60"/>
  <c r="X19" i="60"/>
  <c r="L18" i="60"/>
  <c r="J18" i="60"/>
  <c r="H18" i="60"/>
  <c r="V10" i="60"/>
  <c r="V27" i="60" s="1"/>
  <c r="J10" i="60"/>
  <c r="Z10" i="60"/>
  <c r="T10" i="60"/>
  <c r="L10" i="60"/>
  <c r="N10" i="60"/>
  <c r="H17" i="60"/>
  <c r="L17" i="60"/>
  <c r="J17" i="60"/>
  <c r="Z17" i="60"/>
  <c r="X17" i="60"/>
  <c r="L26" i="60"/>
  <c r="N16" i="60"/>
  <c r="L16" i="60"/>
  <c r="F16" i="60"/>
  <c r="J16" i="60"/>
  <c r="H23" i="60"/>
  <c r="Z23" i="60"/>
  <c r="J15" i="60"/>
  <c r="H15" i="60"/>
  <c r="H27" i="60" s="1"/>
  <c r="L13" i="60"/>
  <c r="N13" i="60"/>
  <c r="N11" i="60"/>
  <c r="V11" i="60"/>
  <c r="L11" i="60"/>
  <c r="J25" i="63"/>
  <c r="J26" i="63"/>
  <c r="R27" i="60" l="1"/>
  <c r="M6" i="62"/>
  <c r="P16" i="62"/>
  <c r="S6" i="62"/>
  <c r="AE6" i="62"/>
  <c r="AB10" i="65"/>
  <c r="V12" i="65"/>
  <c r="V18" i="65" s="1"/>
  <c r="K26" i="63" s="1"/>
  <c r="H15" i="65"/>
  <c r="H18" i="65" s="1"/>
  <c r="M4" i="65"/>
  <c r="M5" i="65"/>
  <c r="J22" i="60"/>
  <c r="L24" i="60"/>
  <c r="I41" i="59"/>
  <c r="AB15" i="65"/>
  <c r="AB13" i="65"/>
  <c r="N12" i="65"/>
  <c r="N18" i="65" s="1"/>
  <c r="T11" i="65"/>
  <c r="T18" i="65" s="1"/>
  <c r="J14" i="65"/>
  <c r="W4" i="65"/>
  <c r="E18" i="66"/>
  <c r="C35" i="67" s="1"/>
  <c r="C46" i="67" s="1"/>
  <c r="D32" i="63" s="1"/>
  <c r="F32" i="63" s="1"/>
  <c r="AA4" i="60"/>
  <c r="J23" i="60"/>
  <c r="P16" i="60"/>
  <c r="P27" i="60" s="1"/>
  <c r="T16" i="60"/>
  <c r="T27" i="60" s="1"/>
  <c r="J12" i="60"/>
  <c r="J27" i="60" s="1"/>
  <c r="L22" i="60"/>
  <c r="L27" i="60" s="1"/>
  <c r="I4" i="60"/>
  <c r="Z16" i="60"/>
  <c r="Z27" i="60" s="1"/>
  <c r="X18" i="60"/>
  <c r="X27" i="60" s="1"/>
  <c r="K27" i="63" s="1"/>
  <c r="W27" i="63" s="1"/>
  <c r="M4" i="60"/>
  <c r="Q7" i="62"/>
  <c r="AB9" i="65"/>
  <c r="T12" i="65"/>
  <c r="F18" i="65"/>
  <c r="L12" i="65"/>
  <c r="L18" i="65" s="1"/>
  <c r="I167" i="37"/>
  <c r="I31" i="63" s="1"/>
  <c r="Y25" i="63"/>
  <c r="M18" i="63"/>
  <c r="L19" i="63"/>
  <c r="P6" i="63"/>
  <c r="X24" i="63" s="1"/>
  <c r="P9" i="63"/>
  <c r="V24" i="63" s="1"/>
  <c r="J24" i="63"/>
  <c r="AB18" i="65"/>
  <c r="J18" i="65"/>
  <c r="G6" i="62"/>
  <c r="AD17" i="62"/>
  <c r="AD23" i="62"/>
  <c r="AD22" i="62"/>
  <c r="AF25" i="62"/>
  <c r="Y7" i="62"/>
  <c r="C44" i="63"/>
  <c r="AF26" i="62"/>
  <c r="AG6" i="62"/>
  <c r="J12" i="62"/>
  <c r="J13" i="62"/>
  <c r="J20" i="62"/>
  <c r="L21" i="62"/>
  <c r="T13" i="62"/>
  <c r="AA7" i="62"/>
  <c r="H14" i="62"/>
  <c r="H28" i="62" s="1"/>
  <c r="K19" i="63" s="1"/>
  <c r="W19" i="63" s="1"/>
  <c r="J18" i="62"/>
  <c r="R19" i="62"/>
  <c r="J19" i="62"/>
  <c r="K7" i="62"/>
  <c r="Z21" i="62"/>
  <c r="R17" i="62"/>
  <c r="Z12" i="62"/>
  <c r="P15" i="62"/>
  <c r="P28" i="62" s="1"/>
  <c r="K23" i="63" s="1"/>
  <c r="AE7" i="62"/>
  <c r="Z23" i="62"/>
  <c r="Z19" i="62"/>
  <c r="AD15" i="62"/>
  <c r="Z22" i="62"/>
  <c r="N15" i="62"/>
  <c r="O7" i="62"/>
  <c r="L18" i="62"/>
  <c r="T17" i="62"/>
  <c r="AD13" i="62"/>
  <c r="N16" i="62"/>
  <c r="L19" i="62"/>
  <c r="T18" i="62"/>
  <c r="R15" i="62"/>
  <c r="AD12" i="62"/>
  <c r="Z24" i="62"/>
  <c r="J21" i="62"/>
  <c r="L20" i="62"/>
  <c r="T12" i="62"/>
  <c r="M7" i="62"/>
  <c r="U7" i="62"/>
  <c r="AC7" i="62"/>
  <c r="T11" i="62"/>
  <c r="L16" i="62"/>
  <c r="L17" i="62"/>
  <c r="F25" i="62"/>
  <c r="F14" i="62"/>
  <c r="R21" i="62"/>
  <c r="Z17" i="62"/>
  <c r="L12" i="62"/>
  <c r="F20" i="62"/>
  <c r="T22" i="62"/>
  <c r="R13" i="62"/>
  <c r="L14" i="62"/>
  <c r="T15" i="62"/>
  <c r="T19" i="62"/>
  <c r="F13" i="62"/>
  <c r="K29" i="63"/>
  <c r="W29" i="63" s="1"/>
  <c r="AD11" i="62"/>
  <c r="J11" i="62"/>
  <c r="O6" i="62"/>
  <c r="U6" i="62"/>
  <c r="R11" i="62"/>
  <c r="K6" i="62"/>
  <c r="N11" i="62"/>
  <c r="I40" i="37"/>
  <c r="AA6" i="63" s="1"/>
  <c r="AF20" i="63" s="1"/>
  <c r="Y26" i="63"/>
  <c r="I75" i="37"/>
  <c r="O6" i="63" s="1"/>
  <c r="T23" i="63" s="1"/>
  <c r="I35" i="59"/>
  <c r="M9" i="63" s="1"/>
  <c r="P21" i="63" s="1"/>
  <c r="I47" i="59"/>
  <c r="O9" i="63" s="1"/>
  <c r="W9" i="63"/>
  <c r="I72" i="59"/>
  <c r="U9" i="63" s="1"/>
  <c r="Y29" i="63" s="1"/>
  <c r="V25" i="63"/>
  <c r="V26" i="63"/>
  <c r="V27" i="63"/>
  <c r="Q6" i="63"/>
  <c r="T25" i="63" s="1"/>
  <c r="I25" i="63"/>
  <c r="J6" i="63"/>
  <c r="T18" i="63" s="1"/>
  <c r="I18" i="63"/>
  <c r="J19" i="63"/>
  <c r="K9" i="63"/>
  <c r="Y19" i="63" s="1"/>
  <c r="I115" i="37"/>
  <c r="I26" i="63" s="1"/>
  <c r="I78" i="59"/>
  <c r="V9" i="63" s="1"/>
  <c r="Y27" i="63"/>
  <c r="I18" i="37"/>
  <c r="I68" i="59"/>
  <c r="J28" i="63" s="1"/>
  <c r="N9" i="63"/>
  <c r="J22" i="63"/>
  <c r="J9" i="63"/>
  <c r="M20" i="63"/>
  <c r="AA9" i="63"/>
  <c r="AG20" i="63" s="1"/>
  <c r="L9" i="63"/>
  <c r="AD6" i="63"/>
  <c r="AE26" i="63" s="1"/>
  <c r="X30" i="63"/>
  <c r="AB6" i="63"/>
  <c r="AE21" i="63" s="1"/>
  <c r="U6" i="63"/>
  <c r="I30" i="63"/>
  <c r="N6" i="63"/>
  <c r="T6" i="63"/>
  <c r="I21" i="63"/>
  <c r="L6" i="63"/>
  <c r="X20" i="63" s="1"/>
  <c r="AF19" i="63"/>
  <c r="E19" i="63" s="1"/>
  <c r="AE19" i="63"/>
  <c r="K6" i="63"/>
  <c r="T30" i="63"/>
  <c r="AC6" i="63"/>
  <c r="I27" i="63"/>
  <c r="T27" i="63"/>
  <c r="P27" i="63"/>
  <c r="X27" i="63"/>
  <c r="R27" i="63"/>
  <c r="T21" i="63"/>
  <c r="X21" i="63"/>
  <c r="S26" i="63" l="1"/>
  <c r="Q26" i="63"/>
  <c r="U26" i="63"/>
  <c r="W26" i="63"/>
  <c r="J23" i="63"/>
  <c r="T9" i="63"/>
  <c r="P28" i="63" s="1"/>
  <c r="Y9" i="63"/>
  <c r="AG18" i="63" s="1"/>
  <c r="J21" i="63"/>
  <c r="L20" i="63"/>
  <c r="P23" i="63"/>
  <c r="Y24" i="63"/>
  <c r="P24" i="63"/>
  <c r="T24" i="63"/>
  <c r="R24" i="63"/>
  <c r="I24" i="63"/>
  <c r="AF28" i="62"/>
  <c r="S27" i="63"/>
  <c r="Q27" i="63"/>
  <c r="D27" i="63" s="1"/>
  <c r="F27" i="63" s="1"/>
  <c r="U27" i="63"/>
  <c r="Z28" i="62"/>
  <c r="K28" i="63" s="1"/>
  <c r="Q28" i="63" s="1"/>
  <c r="U23" i="63"/>
  <c r="W23" i="63"/>
  <c r="S23" i="63"/>
  <c r="Q23" i="63"/>
  <c r="Q29" i="63"/>
  <c r="AD28" i="62"/>
  <c r="K30" i="63" s="1"/>
  <c r="S30" i="63" s="1"/>
  <c r="T28" i="62"/>
  <c r="K25" i="63" s="1"/>
  <c r="N28" i="62"/>
  <c r="K22" i="63" s="1"/>
  <c r="Q22" i="63" s="1"/>
  <c r="L28" i="62"/>
  <c r="K21" i="63" s="1"/>
  <c r="Q21" i="63" s="1"/>
  <c r="S19" i="63"/>
  <c r="F28" i="62"/>
  <c r="K18" i="63" s="1"/>
  <c r="U19" i="63"/>
  <c r="J28" i="62"/>
  <c r="K20" i="63" s="1"/>
  <c r="Q19" i="63"/>
  <c r="R28" i="62"/>
  <c r="K24" i="63" s="1"/>
  <c r="U24" i="63" s="1"/>
  <c r="S29" i="63"/>
  <c r="U29" i="63"/>
  <c r="R25" i="63"/>
  <c r="P25" i="63"/>
  <c r="X18" i="63"/>
  <c r="X25" i="63"/>
  <c r="I23" i="63"/>
  <c r="R18" i="63"/>
  <c r="X23" i="63"/>
  <c r="Y6" i="63"/>
  <c r="AF18" i="63" s="1"/>
  <c r="L18" i="63"/>
  <c r="V29" i="63"/>
  <c r="J29" i="63"/>
  <c r="V19" i="63"/>
  <c r="P29" i="63"/>
  <c r="J30" i="63"/>
  <c r="R23" i="63"/>
  <c r="R6" i="63"/>
  <c r="X26" i="63" s="1"/>
  <c r="AF21" i="63"/>
  <c r="E21" i="63" s="1"/>
  <c r="P18" i="63"/>
  <c r="W6" i="63"/>
  <c r="R22" i="63"/>
  <c r="R21" i="63"/>
  <c r="Y30" i="63"/>
  <c r="V30" i="63"/>
  <c r="P30" i="63"/>
  <c r="V23" i="63"/>
  <c r="Y23" i="63"/>
  <c r="X22" i="63"/>
  <c r="Y20" i="63"/>
  <c r="V20" i="63"/>
  <c r="Y18" i="63"/>
  <c r="V18" i="63"/>
  <c r="R30" i="63"/>
  <c r="AF26" i="63"/>
  <c r="E26" i="63" s="1"/>
  <c r="AE20" i="63"/>
  <c r="E20" i="63" s="1"/>
  <c r="Y28" i="63"/>
  <c r="V28" i="63"/>
  <c r="V22" i="63"/>
  <c r="Y22" i="63"/>
  <c r="V21" i="63"/>
  <c r="Y21" i="63"/>
  <c r="X29" i="63"/>
  <c r="R20" i="63"/>
  <c r="P20" i="63"/>
  <c r="P22" i="63"/>
  <c r="X28" i="63"/>
  <c r="T28" i="63"/>
  <c r="R29" i="63"/>
  <c r="T29" i="63"/>
  <c r="T20" i="63"/>
  <c r="R28" i="63"/>
  <c r="T22" i="63"/>
  <c r="AF23" i="63"/>
  <c r="E23" i="63" s="1"/>
  <c r="AE23" i="63"/>
  <c r="T19" i="63"/>
  <c r="P19" i="63"/>
  <c r="X19" i="63"/>
  <c r="R19" i="63"/>
  <c r="U28" i="63" l="1"/>
  <c r="S28" i="63"/>
  <c r="W28" i="63"/>
  <c r="D28" i="63"/>
  <c r="F28" i="63" s="1"/>
  <c r="S21" i="63"/>
  <c r="Q30" i="63"/>
  <c r="S24" i="63"/>
  <c r="W30" i="63"/>
  <c r="W24" i="63"/>
  <c r="U30" i="63"/>
  <c r="Q24" i="63"/>
  <c r="D24" i="63" s="1"/>
  <c r="F24" i="63" s="1"/>
  <c r="D19" i="63"/>
  <c r="F19" i="63" s="1"/>
  <c r="Q20" i="63"/>
  <c r="D20" i="63" s="1"/>
  <c r="F20" i="63" s="1"/>
  <c r="U20" i="63"/>
  <c r="W21" i="63"/>
  <c r="U21" i="63"/>
  <c r="D21" i="63"/>
  <c r="F21" i="63" s="1"/>
  <c r="Q18" i="63"/>
  <c r="D18" i="63" s="1"/>
  <c r="F18" i="63" s="1"/>
  <c r="W18" i="63"/>
  <c r="S18" i="63"/>
  <c r="U18" i="63"/>
  <c r="D22" i="63"/>
  <c r="F22" i="63" s="1"/>
  <c r="S20" i="63"/>
  <c r="W22" i="63"/>
  <c r="U22" i="63"/>
  <c r="S22" i="63"/>
  <c r="W20" i="63"/>
  <c r="S25" i="63"/>
  <c r="Q25" i="63"/>
  <c r="D25" i="63" s="1"/>
  <c r="F25" i="63" s="1"/>
  <c r="W25" i="63"/>
  <c r="U25" i="63"/>
  <c r="D23" i="63"/>
  <c r="F23" i="63" s="1"/>
  <c r="AE18" i="63"/>
  <c r="E18" i="63" s="1"/>
  <c r="C54" i="63" s="1"/>
  <c r="D29" i="63"/>
  <c r="F29" i="63" s="1"/>
  <c r="D30" i="63"/>
  <c r="F30" i="63" s="1"/>
  <c r="P26" i="63"/>
  <c r="T26" i="63"/>
  <c r="R26" i="63"/>
  <c r="D26" i="63" s="1"/>
  <c r="F26" i="63" s="1"/>
  <c r="R31" i="63"/>
  <c r="D31" i="63" s="1"/>
  <c r="F31" i="63" s="1"/>
  <c r="X31" i="63"/>
  <c r="C53" i="63" l="1"/>
  <c r="C55" i="6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Pranay Das</author>
  </authors>
  <commentList>
    <comment ref="J3" authorId="0" shapeId="0" xr:uid="{00000000-0006-0000-0200-000001000000}">
      <text>
        <r>
          <rPr>
            <b/>
            <sz val="9"/>
            <color indexed="81"/>
            <rFont val="Tahoma"/>
            <family val="2"/>
          </rPr>
          <t>Pranay Das:</t>
        </r>
        <r>
          <rPr>
            <sz val="9"/>
            <color indexed="81"/>
            <rFont val="Tahoma"/>
            <family val="2"/>
          </rPr>
          <t xml:space="preserve">
Element</t>
        </r>
      </text>
    </comment>
    <comment ref="J4" authorId="0" shapeId="0" xr:uid="{00000000-0006-0000-0200-000002000000}">
      <text>
        <r>
          <rPr>
            <b/>
            <sz val="9"/>
            <color indexed="81"/>
            <rFont val="Tahoma"/>
            <family val="2"/>
          </rPr>
          <t>Pranay Das:</t>
        </r>
        <r>
          <rPr>
            <sz val="9"/>
            <color indexed="81"/>
            <rFont val="Tahoma"/>
            <family val="2"/>
          </rPr>
          <t xml:space="preserve">
Row # in Decuments tab.</t>
        </r>
      </text>
    </comment>
    <comment ref="I5" authorId="0" shapeId="0" xr:uid="{00000000-0006-0000-0200-000003000000}">
      <text>
        <r>
          <rPr>
            <b/>
            <sz val="9"/>
            <color indexed="81"/>
            <rFont val="Tahoma"/>
            <family val="2"/>
          </rPr>
          <t>Pranay Das:</t>
        </r>
        <r>
          <rPr>
            <sz val="9"/>
            <color indexed="81"/>
            <rFont val="Tahoma"/>
            <family val="2"/>
          </rPr>
          <t xml:space="preserve">
Column # in Documents tab.</t>
        </r>
      </text>
    </comment>
    <comment ref="J5" authorId="0" shapeId="0" xr:uid="{00000000-0006-0000-0200-000004000000}">
      <text>
        <r>
          <rPr>
            <b/>
            <sz val="9"/>
            <color indexed="81"/>
            <rFont val="Tahoma"/>
            <family val="2"/>
          </rPr>
          <t>Pranay Das:</t>
        </r>
        <r>
          <rPr>
            <sz val="9"/>
            <color indexed="81"/>
            <rFont val="Tahoma"/>
            <family val="2"/>
          </rPr>
          <t xml:space="preserve">
The value of cell # H15 from Documents tab.</t>
        </r>
      </text>
    </comment>
    <comment ref="J6" authorId="0" shapeId="0" xr:uid="{00000000-0006-0000-0200-000005000000}">
      <text>
        <r>
          <rPr>
            <b/>
            <sz val="9"/>
            <color indexed="81"/>
            <rFont val="Tahoma"/>
            <family val="2"/>
          </rPr>
          <t>Pranay Das:</t>
        </r>
        <r>
          <rPr>
            <sz val="9"/>
            <color indexed="81"/>
            <rFont val="Tahoma"/>
            <family val="2"/>
          </rPr>
          <t xml:space="preserve">
The value of cell # I15 from Documents tab.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Pranay Das</author>
  </authors>
  <commentList>
    <comment ref="B150" authorId="0" shapeId="0" xr:uid="{00000000-0006-0000-0400-000001000000}">
      <text>
        <r>
          <rPr>
            <sz val="9"/>
            <color indexed="81"/>
            <rFont val="Tahoma"/>
            <family val="2"/>
          </rPr>
          <t>if vulnerable workers are present in the workplace.</t>
        </r>
      </text>
    </comment>
    <comment ref="B151" authorId="0" shapeId="0" xr:uid="{00000000-0006-0000-0400-000002000000}">
      <text>
        <r>
          <rPr>
            <sz val="9"/>
            <color indexed="81"/>
            <rFont val="Tahoma"/>
            <family val="2"/>
          </rPr>
          <t>If vulnerable workers are present in the workplace.</t>
        </r>
      </text>
    </comment>
    <comment ref="B152" authorId="0" shapeId="0" xr:uid="{00000000-0006-0000-0400-000003000000}">
      <text>
        <r>
          <rPr>
            <sz val="9"/>
            <color indexed="81"/>
            <rFont val="Tahoma"/>
            <family val="2"/>
          </rPr>
          <t>If vulnerable workers are present in the workplace.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Pranay Das</author>
  </authors>
  <commentList>
    <comment ref="B74" authorId="0" shapeId="0" xr:uid="{00000000-0006-0000-0500-000001000000}">
      <text>
        <r>
          <rPr>
            <sz val="9"/>
            <color indexed="81"/>
            <rFont val="Tahoma"/>
            <family val="2"/>
          </rPr>
          <t>If vulnerable workers are present in the workplace.</t>
        </r>
      </text>
    </comment>
    <comment ref="B75" authorId="0" shapeId="0" xr:uid="{00000000-0006-0000-0500-000002000000}">
      <text>
        <r>
          <rPr>
            <sz val="9"/>
            <color indexed="81"/>
            <rFont val="Tahoma"/>
            <family val="2"/>
          </rPr>
          <t>If vulnerable workers are present in the workplace.</t>
        </r>
      </text>
    </comment>
    <comment ref="B76" authorId="0" shapeId="0" xr:uid="{00000000-0006-0000-0500-000003000000}">
      <text>
        <r>
          <rPr>
            <sz val="9"/>
            <color indexed="81"/>
            <rFont val="Tahoma"/>
            <family val="2"/>
          </rPr>
          <t>If vulnerable workers are present in the workplace.</t>
        </r>
      </text>
    </comment>
    <comment ref="B77" authorId="0" shapeId="0" xr:uid="{00000000-0006-0000-0500-000004000000}">
      <text>
        <r>
          <rPr>
            <sz val="9"/>
            <color indexed="81"/>
            <rFont val="Tahoma"/>
            <family val="2"/>
          </rPr>
          <t>If vulnerable workers are present in the workplace.</t>
        </r>
      </text>
    </comment>
  </commentList>
</comments>
</file>

<file path=xl/sharedStrings.xml><?xml version="1.0" encoding="utf-8"?>
<sst xmlns="http://schemas.openxmlformats.org/spreadsheetml/2006/main" count="2103" uniqueCount="945">
  <si>
    <t>Question</t>
  </si>
  <si>
    <t>Comments</t>
  </si>
  <si>
    <t>A</t>
  </si>
  <si>
    <t>Required</t>
  </si>
  <si>
    <t>Optional</t>
  </si>
  <si>
    <t>Evaluation</t>
  </si>
  <si>
    <t>X</t>
  </si>
  <si>
    <t>Document</t>
  </si>
  <si>
    <t>Verification Method</t>
  </si>
  <si>
    <t>Do purchasing policies or practices include safety considerations?</t>
  </si>
  <si>
    <t>Observation</t>
  </si>
  <si>
    <t>Do supervisors and managers lead by example?</t>
  </si>
  <si>
    <t>B</t>
  </si>
  <si>
    <t>C</t>
  </si>
  <si>
    <t>Is safety promotional material available in the workplace?</t>
  </si>
  <si>
    <t>D</t>
  </si>
  <si>
    <t>Is there a discipline policy or practice which addresses disciplinary steps for safety violations?</t>
  </si>
  <si>
    <t>Do supervisors enforce safety procedures and rules?</t>
  </si>
  <si>
    <t>L</t>
  </si>
  <si>
    <t>F</t>
  </si>
  <si>
    <t xml:space="preserve">Have fire drills been conducted according to fire code requirements for the occupancy? </t>
  </si>
  <si>
    <t>E</t>
  </si>
  <si>
    <t>Have critical tasks with high risk levels been identified?</t>
  </si>
  <si>
    <t>Do all workplace parties have access to applicable safe work procedures?</t>
  </si>
  <si>
    <t>Does management monitor/review the effectiveness of implemented controls?</t>
  </si>
  <si>
    <t>G</t>
  </si>
  <si>
    <t>Have contractors and other persons in the workplace been provided with a safety orientation?</t>
  </si>
  <si>
    <t>I</t>
  </si>
  <si>
    <t>J</t>
  </si>
  <si>
    <t>Are appropriate personnel involved in investigations?</t>
  </si>
  <si>
    <t>Speaking Points</t>
  </si>
  <si>
    <t>Commitment</t>
  </si>
  <si>
    <t>Communicated</t>
  </si>
  <si>
    <t>Roles &amp; Responsibilities</t>
  </si>
  <si>
    <t>Hazards Identified</t>
  </si>
  <si>
    <t>Emergencies</t>
  </si>
  <si>
    <t>Contractors</t>
  </si>
  <si>
    <t>Training</t>
  </si>
  <si>
    <t>Inspections</t>
  </si>
  <si>
    <t>Joint Committees</t>
  </si>
  <si>
    <t>Safety Climate</t>
  </si>
  <si>
    <t>Investigations</t>
  </si>
  <si>
    <t>Does your supervisor talk to you about safety?</t>
  </si>
  <si>
    <t>What type of emergencies can occur here?</t>
  </si>
  <si>
    <t>What happens if you or someone else gets hurt or has a medical emergency?</t>
  </si>
  <si>
    <t>Tell me about your responsibilities for safety.</t>
  </si>
  <si>
    <t>Do employees in this workplace follow safety rules and procedures?</t>
  </si>
  <si>
    <t>The intent of this question is to assess the degree to which safety rules and protocols are given credibility and compliance within the organization.</t>
  </si>
  <si>
    <t>This question must be asked separately and not linked with other questions or discussions. The question needs to be asked as it is written to ensure its validity as a survey tool.</t>
  </si>
  <si>
    <t>How is your safety performance evaluated?</t>
  </si>
  <si>
    <t>K</t>
  </si>
  <si>
    <t>M</t>
  </si>
  <si>
    <t xml:space="preserve">Are the methods used for safety training, and training verification, appropriate for all members of the workforce? </t>
  </si>
  <si>
    <t xml:space="preserve">Is safety signage designed and displayed so that it effectively communicates with all members of the workforce? </t>
  </si>
  <si>
    <t>H</t>
  </si>
  <si>
    <t>Are safety training requirements defined for every position or task?</t>
  </si>
  <si>
    <t>Do all workers receive general and job specific safety training?</t>
  </si>
  <si>
    <t>Are there defined written safety rules for the workplace or operation?</t>
  </si>
  <si>
    <t>Does the employer have a safety bulletin board or boards?</t>
  </si>
  <si>
    <t>Is signage appropriate to work activities?</t>
  </si>
  <si>
    <t>Are safety responsibilities considered in performance evaluations?</t>
  </si>
  <si>
    <t>Are written safe work procedures followed in accordance with the safety management system?</t>
  </si>
  <si>
    <t xml:space="preserve">Have risk assessments been conducted on identified hazards?  </t>
  </si>
  <si>
    <t xml:space="preserve">Are safe work procedures relevant and applicable to work activities?  </t>
  </si>
  <si>
    <t>Are first aid reports and treatment records kept?</t>
  </si>
  <si>
    <t>Are specialty inspections conducted as required?</t>
  </si>
  <si>
    <t>Do records indicate the process for reporting and investigation is being followed?</t>
  </si>
  <si>
    <t xml:space="preserve">Supervisors/managers may recount a safety and health issue or concern that was reported by a worker, contractor, visitor or member of the public, along with the steps they took to resolve the issue or concern. </t>
  </si>
  <si>
    <t>Can you give an example of an incident or safety concern that you have investigated?</t>
  </si>
  <si>
    <t>How is the audit action plan communicated?</t>
  </si>
  <si>
    <t>What is your role with respect to emergency response?</t>
  </si>
  <si>
    <t>Have annual management objectives been set for safety and health?</t>
  </si>
  <si>
    <t xml:space="preserve">Is there an effective safety and health performance measurement system?  </t>
  </si>
  <si>
    <t>Is there a documented process to review the safety and health management system?</t>
  </si>
  <si>
    <t xml:space="preserve">Is there an internal process in place to ensure the safety and health system is applied consistently at all locations?  </t>
  </si>
  <si>
    <t xml:space="preserve">Do management meeting records include a discussion of safety and health topics?  </t>
  </si>
  <si>
    <t>Is the safety and health program manual readily available?</t>
  </si>
  <si>
    <t>Has the audit action plan been communicated to workers?</t>
  </si>
  <si>
    <t>Are managers and supervisors  made aware of the results of incident investigations?</t>
  </si>
  <si>
    <t>Have managers and supervisors received training or education regarding their safety responsibilities?</t>
  </si>
  <si>
    <t>Are supervisors observed coaching workers.</t>
  </si>
  <si>
    <t>Are there records of disciplinary actions taken for safety violations?</t>
  </si>
  <si>
    <t xml:space="preserve">Have control strategies been developed and implemented for identified hazards?  </t>
  </si>
  <si>
    <t xml:space="preserve">Has the completion of these hazard assessments been assigned to specific employees?  </t>
  </si>
  <si>
    <t xml:space="preserve">Have written safe work procedures been developed?  </t>
  </si>
  <si>
    <t xml:space="preserve">Is personal protective equipment appropriate for the work activities and properly maintained?   </t>
  </si>
  <si>
    <t>Is the evacuation plan or plans posted?</t>
  </si>
  <si>
    <t>Are safety training requirements identified as a result of the hazard identification and risk assessment process?</t>
  </si>
  <si>
    <t xml:space="preserve">Are the training methods appropriate to the subject and material?  </t>
  </si>
  <si>
    <t>Is there an appropriate system to verify understanding of the safety and health training provided?</t>
  </si>
  <si>
    <t>Have workers received training in emergency procedures relevant to the workplace?</t>
  </si>
  <si>
    <t>Have workers who use personal protective equipment been trained in its use, inspection and maintenance?</t>
  </si>
  <si>
    <t>Are vehicles inspected as per company policy and applicable regulations?</t>
  </si>
  <si>
    <t>Are appropriate personnel involved in performing safety inspections?</t>
  </si>
  <si>
    <t xml:space="preserve">Have those required to be involved in inspections received appropriate training? </t>
  </si>
  <si>
    <t xml:space="preserve">Have personnel with incident investigation responsibilities received appropriate training?  </t>
  </si>
  <si>
    <t xml:space="preserve">Are opportunities for corrective and preventative actions being identified and addressed?  </t>
  </si>
  <si>
    <t>Are the outcomes and lessons learned from investigations communicated to workers?</t>
  </si>
  <si>
    <t>Do workers comply with safety rules and safe work procedures?</t>
  </si>
  <si>
    <t xml:space="preserve">Is relevant safety information readily available to workers?  </t>
  </si>
  <si>
    <t>Is there a process to address and resolve safety concerns?</t>
  </si>
  <si>
    <t xml:space="preserve">Does the safety management system include processes to identify and support vulnerable workers?  </t>
  </si>
  <si>
    <t>N</t>
  </si>
  <si>
    <t>Everyone at this organization values ongoing safety improvement in this organization.</t>
  </si>
  <si>
    <t>This organization considers safety at least as important as production and quality in the way work is done.</t>
  </si>
  <si>
    <t>Workers and supervisors have the information they need to work safely.</t>
  </si>
  <si>
    <t>Those in charge of safety have the authority to make the changes they have identified as necessary.</t>
  </si>
  <si>
    <t>Those who act safely receive positive recognition.</t>
  </si>
  <si>
    <t>Everyone has the tools and/or equipment they need to complete their work safely.</t>
  </si>
  <si>
    <t xml:space="preserve">What are the hazards you can encounter while performing your job and what controls are in place to ensure you are protected from those hazards?  </t>
  </si>
  <si>
    <t>Tell me about the safety orientation that you received when you started work here?</t>
  </si>
  <si>
    <t xml:space="preserve">Tell me about the safety training you have received. </t>
  </si>
  <si>
    <t xml:space="preserve">Does the workplace safety and health committee and/or worker representative attend regular meetings?  </t>
  </si>
  <si>
    <t>Is safety and health as important as quality of work and getting the work done on time?</t>
  </si>
  <si>
    <t>What do you do if you have a safety and health concern or suggestion?</t>
  </si>
  <si>
    <t xml:space="preserve">Tell me about your right to refuse unsafe work?   </t>
  </si>
  <si>
    <t>How do you identify, assess, control and communicate hazards in the areas that you are responsible for?</t>
  </si>
  <si>
    <t xml:space="preserve">Are safety and health hazards and concerns reported to you?  </t>
  </si>
  <si>
    <t xml:space="preserve">Can you give an example of a safety and health hazard or concern that was reported to you and the corrective action that was taken?         </t>
  </si>
  <si>
    <t xml:space="preserve">How do you ensure that your workers have been properly trained for their assigned tasks?  </t>
  </si>
  <si>
    <t xml:space="preserve">Proper training ensures workers have the knowledge and skills needed to work safely and avoid creating hazards that could place themselves or others at risk.                                              </t>
  </si>
  <si>
    <t>Are all incidents being reported?</t>
  </si>
  <si>
    <t xml:space="preserve">Explain what happens when there is a workplace incident or illness?  </t>
  </si>
  <si>
    <t xml:space="preserve">Do you hire contractors?  If yes, what is your process for evaluation prior to  hiring?   </t>
  </si>
  <si>
    <t xml:space="preserve">How do you evaluate the safety performance of your workers? </t>
  </si>
  <si>
    <t xml:space="preserve">Is there a disciplinary action process that addresses safety violations?  </t>
  </si>
  <si>
    <t xml:space="preserve">This question can only be answered after the first certifying audit has been performed.  </t>
  </si>
  <si>
    <t xml:space="preserve">Have you received any training in your roles and responsibilities?  </t>
  </si>
  <si>
    <t>Does the committee or  representative advise on the content or effectiveness of safety education and/or training programs?</t>
  </si>
  <si>
    <t>Are you involved in the workplace inspection program?</t>
  </si>
  <si>
    <t xml:space="preserve">Tell me about your involvement in incident investigation?     </t>
  </si>
  <si>
    <t>How is the safety and health committee supported by management?</t>
  </si>
  <si>
    <t xml:space="preserve">Are opportunities for corrective and preventative action identified, prioritized and resolved in a timely fashion?   </t>
  </si>
  <si>
    <t>Formal safety audits at regular intervals are a normal part of our business.</t>
  </si>
  <si>
    <t>The auditor should offer comments on the majority of worker interview responses to the question, "In your opinion is this workplace committed to safety and health?  Is it a priority?  How do you know this?"</t>
  </si>
  <si>
    <t xml:space="preserve">The auditor should offer comments on the majority of worker interview responses to the question, "Is safety and health as important as quality of work and getting the work done on time?" </t>
  </si>
  <si>
    <t>Indicate the category here →</t>
  </si>
  <si>
    <t>Do you have any recommendations to improve safety?</t>
  </si>
  <si>
    <t>Employer Commitment</t>
  </si>
  <si>
    <t>Emergency Management</t>
  </si>
  <si>
    <t>O</t>
  </si>
  <si>
    <t xml:space="preserve">Observation </t>
  </si>
  <si>
    <t>Negative</t>
  </si>
  <si>
    <t xml:space="preserve">Is the safety and health policy statement posted or made readily available?  </t>
  </si>
  <si>
    <t>Is senior management involved in safety activities such as staff meetings, safety promotion events, inspections, investigations, or workplace safety and health committee meetings?</t>
  </si>
  <si>
    <t>Score Weighting</t>
  </si>
  <si>
    <t>• Safety is an element in the organization's strategic plan. 
• Long and short-term safety goals are articulated. 
• Safety and health goals are quantified and defined. 
• Safety and health goals are S.M.A.R.T. (Specific, Measurable, Achievable, Realistic, Timely)</t>
  </si>
  <si>
    <t>Has a senior manager been assigned responsibility for occupational safety and health within the organization?</t>
  </si>
  <si>
    <t>Are all applicable acts, regulations and standards referenced in the safety and health program?</t>
  </si>
  <si>
    <t>Is there a person assigned to support occupational safety and health program activities?</t>
  </si>
  <si>
    <t>• Information regarding the employee assistance program and how to access services is posted in staff areas and/or made available through staff handbooks.</t>
  </si>
  <si>
    <t>• The objectives must be written, clear and measurable (objectives may include: reduction in frequency or severity rates, number of safety meetings, inspections completed).
• The objectives may be framed at the organizational, departmental or individual levels.</t>
  </si>
  <si>
    <t>• Safety rules, relevant to the hazards and activities of the workplace, have been developed and communicated to workers.</t>
  </si>
  <si>
    <t xml:space="preserve">• Hazard alert information may be circulated electronically, posted or discussed at meetings.   </t>
  </si>
  <si>
    <t>• Safety promotional material such as pamphlets, booklets and posters are used to promote workplace safety.</t>
  </si>
  <si>
    <t>• The auditor must verify that the employer has made copies of relevant safe work procedures readily available at each work location.</t>
  </si>
  <si>
    <t xml:space="preserve">• During workplace observations, the auditor must confirm that workers, supervisors, contractors, visitors and other persons in the workplace are performing tasks in accordance with developed safe work procedures. Safe work procedures must accurately reflect current work activities.  </t>
  </si>
  <si>
    <t>• The employer must retain records of all first aid reports and treatment.</t>
  </si>
  <si>
    <t>Is there a system in place to ensure that workers maintain current qualifications/certification/licenses?</t>
  </si>
  <si>
    <t>• The employer must have a system in place to adhere to specialty inspection requirements (e.g., cranes, hoists, hydrostatic pressure testing).</t>
  </si>
  <si>
    <t>• The auditor should observe the information to be posted on safety bulletin boards or circulated to the workforce through employee handbooks, accessibility to the safety management system manual or other acceptable methods.</t>
  </si>
  <si>
    <t>• During observations, the auditor should determine whether personal protective equipment is appropriate for the workplace and the related hazards.  A review of the risk assessment, material safety data sheets or safe work procedures would assist in determining appropriate personal protective equipment.</t>
  </si>
  <si>
    <t xml:space="preserve">• Information and publications related to:  safety regulations, legislation, standards, codes, safety management systems, operational manuals, safe work procedures, safety and health committee minutes and other pertinent safety documentation must be made readily accessible to workers.  Accessibility may be provided in common locations such as lunch or rest areas or through electronic media.   </t>
  </si>
  <si>
    <t xml:space="preserve">• The auditor should determine if a documented process exists to address and resolve safety concerns. The process may be included in policies and procedures and results of the investigation and/or resolution should be documented.  </t>
  </si>
  <si>
    <t xml:space="preserve">Is the workplace health and safety committee properly constituted?  </t>
  </si>
  <si>
    <t>• Is signage in the language or languages of the workforce, and/or use graphics to communicate hazard and safety information?</t>
  </si>
  <si>
    <t xml:space="preserve">• The auditor should review orientation records for workers hired, returning (seasonal) or transferred within the past 12 months.  </t>
  </si>
  <si>
    <t xml:space="preserve">• Safety training and the verification of safety training must make allowance for language, cognitive, perceptual, and cultural barriers to learning.  Appropriate verification methods may include:  written, oral, or performance based testing and the results should be documented.  </t>
  </si>
  <si>
    <t xml:space="preserve">Does this workplace have a Workplace Safety and Health Committee?  </t>
  </si>
  <si>
    <t>In your opinion is this workplace committed to safety and health? Is it a priority? How do you know this?</t>
  </si>
  <si>
    <t>What are your safety and health responsibilities regarding the safety of the workers who report to you?</t>
  </si>
  <si>
    <t xml:space="preserve">Managers and supervisors must be able to articulate a clear understanding of their safety and health responsibilities, including: protecting the safety and health of all workers under their supervision, ensuring all work operations are conducted in accordance with applicable legislation, advising workers of known or foreseeable risks to their safety and health, ensuring  personal protective equipment  provided to workers is used and maintained in accordance with applicable legislation and ensuring workers are competent and trained for their assigned tasks. </t>
  </si>
  <si>
    <t>Information about hazards may be available through: safety data sheets, inspection reports, previous injury or illness reports or input from workers. Once hazards have been identified, supervisors/managers must be able to communicate the process used to assess and prioritize identified hazards based on the type of incidents that could occur as a result of worker exposure. This information should be used to determine controls as well as set priorities for implementation. Controls should be implemented based on a hierarchy or combination of the following:  elimination, substitution, engineering, administrative and finally personal protective equipment.           Supervisors/managers should also consider how selected controls impact training needs and communicate new information to workers.</t>
  </si>
  <si>
    <t xml:space="preserve">Supervisors/managers should be able to describe their efforts to collect, organize and review information to determine what types of hazards are present, which workers may be exposed or affected and what measures have been taken to eliminate or control hazards.                 </t>
  </si>
  <si>
    <t xml:space="preserve">Supervisors/managers must be able to describe the frequency and their involvement in formal (planned or scheduled) and informal (random or daily) inspections of work areas under their control. Responses may include involvement in the observation of:  workflow, processes, facilities, tools, equipment, materials, housekeeping, contractors.                                    </t>
  </si>
  <si>
    <t xml:space="preserve">Formal inspection results should be documented to enable verification of implemented controls.      </t>
  </si>
  <si>
    <t xml:space="preserve">Workers are often best positioned to assist in the identification of safety and health hazards and concerns. Supervisors/managers must strive to  create an environment whereby workers feel comfortable reporting safety and health hazards and concerns, and identify and eliminate barriers that prevent reporting.                       </t>
  </si>
  <si>
    <t xml:space="preserve">Positive responses would verify supervisors/managers have established a process for workers to report safety and health concerns. Supervisors/managers should use the information received from workers to improve workplace safety and ensure that workers will not experience discrimination as a result of their report.   </t>
  </si>
  <si>
    <t xml:space="preserve">Supervisors/managers must ensure they provide a timely response and follow-up to all reports and concerns received in order to prevent injury and illness to workers. A hazard control plan describes the steps taken to prevent and control identified hazards, and should begin with the most serious identified hazards first. Interim controls may be necessary, but the overall goal is to ensure effective long-term hazard control. Implemented control efforts should be recorded or tracked and periodically verified to ensure they remain effective.                       </t>
  </si>
  <si>
    <t xml:space="preserve">Interview responses may include: involving workers in finding solutions to reported issues, the implementation of the hierarchy of controls, communicating with senior management to request additional resources or assistance in  developing solutions or controls, the development of safe work procedures, or the development or modification of plans to control hazards that may arise in emergency situations.        </t>
  </si>
  <si>
    <t>How do you address any safety and health hazards or concerns that are reported to you?</t>
  </si>
  <si>
    <t>Do you meet with your workers on a regular basis?</t>
  </si>
  <si>
    <t xml:space="preserve">The objective of this question is to ensure two-way communication is maintained between supervisors/managers and workers. In addition to legislated safety and health committee meetings, regular meetings between supervisors/managers and workers should occur and include discussions on safety and health matters.                  </t>
  </si>
  <si>
    <t>Supervisors/managers should confirm the frequency of these meetings, whether minutes of the meetings are recorded and what topics are discussed. These meetings may be formal or informal and the frequency may vary depending on the nature of the work.</t>
  </si>
  <si>
    <t xml:space="preserve">Supervisors/managers should be able to explain their process to determine the training needs of workers, when the training is provided and who delivers the training.                                 Records of all training provided must be documented and readily available at the workplace. It is the responsibility of the supervisor/manager to ensure provided training has been properly applied.  </t>
  </si>
  <si>
    <t>Supervisors/managers must confirm that all workplace incidents, including:  injuries, illnesses, near misses and reports of other concerns are reported in a timely manner. Negative responses may be indicative of safety climate issues or the need for increased training.</t>
  </si>
  <si>
    <t xml:space="preserve">Workplace incidents clearly indicate where hazards exist. Conducting a thorough investigation of incidents  will identify hazards that are likely to cause future harm.  </t>
  </si>
  <si>
    <t>Supervisors/managers should be able to provide the details of a previous incident or safety concern they have investigated. Details should include information related to:  the report, investigation, conclusion, recommendations and follow-up.</t>
  </si>
  <si>
    <t xml:space="preserve">Most employers occasionally have other employers' workers present in their workplace such as:  janitorial staff, plumbers, electricians, temporary clerical staff, or specialized service workers. These workers, like those they employ, can be exposed to safety or health hazards present in their workplace, or, they can also create hazards in the facility due to the work that they perform.                                    </t>
  </si>
  <si>
    <t xml:space="preserve">Supervisors/managers must follow a standardized process to evaluate prospective contractors. Interview responses may include: review of safety performance, program, safe work procedures, statistics and obtaining WCB clearances.  </t>
  </si>
  <si>
    <t>Can you describe how you orient and manage contractors when they  are present at your workplace?</t>
  </si>
  <si>
    <t>Supervisors/managers have a responsibility to ensure contractors have been provided with an orientation prior to starting work. While contractors' work is in progress, supervisors/managers must develop a system to regularly manage the performance of their work. This may include requesting copies of completed safety documentation from contractors such as:  inspections, hazard assessments or safety meeting minutes. Supervisors/managers must be able to provide an example based on current or recent contractors present in the workplace.</t>
  </si>
  <si>
    <t xml:space="preserve">Supervisors/managers must not only provide training, but also ensure workers have understood their instructions. Supervisors/managers must be able to communicate the methods used to evaluate workers' safety performance. This may include evaluations conducted during inspections, reports received from co-workers or other methods. The results of the evaluation must be communicated to workers and generally occurs through a formalized process, such as regularly scheduled performance evaluations.  </t>
  </si>
  <si>
    <t>Supervisors/managers must adhere to and enforce the organization's disciplinary action system. Records should be kept with respect to violations and consequences. Supervisors/managers must be able to describe the progressive disciplinary action process, as well as events that would trigger its use.</t>
  </si>
  <si>
    <t xml:space="preserve">The employer should have measures in place to evaluate the safety performance of supervisors/managers.  Supervisors/managers should be able to communicate their understanding of the established criteria against which their safety performance is measured, as well as the consequences of non-conformance.  </t>
  </si>
  <si>
    <t>Supervisors/managers should be provided with the opportunity to review audit results and offer recommendations for inclusion in the audit action plan. Once the action plan has been developed, it should be communicated to supervisors/managers, who in turn should share the information with their workers.</t>
  </si>
  <si>
    <t xml:space="preserve">Supervisors/managers must be able to demonstrate their understanding of their roles and responsibilities with respect to emergencies. Responses may include: designating personnel, equipment and resources, and ensuring training/orientation for workers in proper procedures to follow should an emergency situation arise. </t>
  </si>
  <si>
    <t xml:space="preserve">In your opinion, what is the commitment to safety and health in this workplace? </t>
  </si>
  <si>
    <t>• There is a verification process in place to ensure all work locations consistently follow the safety and health management system. (This question applies to satellite locations. If the company does not have satellite locations, mark the question N/A.)</t>
  </si>
  <si>
    <t>Are all of the duties of a prime contractor being fulfilled?</t>
  </si>
  <si>
    <t>• Training is a process within the safety management system. The intended outcome of training is to ensure that workers understand the hazards of their jobs and how to do their jobs safely. As such, training should be a targeted activity, based upon clearly defined risk management needs.</t>
  </si>
  <si>
    <t>Has the workplace safety and health committee established appropriate terms of reference?</t>
  </si>
  <si>
    <t>• The auditor should ensure the workplace safety and health committee has established written rules of procedure for discharging its duties. These rules should include: a description of member roles, the day, time and place or schedule of meetings, amount of notice to be given to change the day time or place of meetings, the rules respecting conduct at meetings and the committee's activities.</t>
  </si>
  <si>
    <t xml:space="preserve">Are the minutes of meetings held with the workplace safety and health committee or representative recorded?  </t>
  </si>
  <si>
    <t>• The auditor should review minutes from previous meetings with the committee to ensure they include an accurate record of: the date, time and place of the meeting, names those in attendance and their affiliation, a description of the items discussed, any decisions or recommendations arising out of the meeting and appropriate signatures.</t>
  </si>
  <si>
    <t>• The auditor should review completed workplace inspection records and previous committee minutes to determine if committee members or representatives are involved in conducting and reviewing workplace inspections.  Signatures on completed inspection reports would verify involvement, or, statements contained in committee minutes could also verify a review of completed inspections results.</t>
  </si>
  <si>
    <t>• The auditor should review completed investigation reports and previous committee minutes to determine if workplace safety and health committee members or representatives are involved in conducting and reviewing investigation results. Signatures on completed investigation reports would verify involvement, or, statements contained in committee minutes could also verify a review of completed investigations.</t>
  </si>
  <si>
    <t>Does the workplace safety and health committee or  representative review hazard/risk assessments or safe work procedures?</t>
  </si>
  <si>
    <t>• The auditor should review previous workplace safety and health committee minutes to determine if a review of risk assessments or safe work procedures has been conducted.</t>
  </si>
  <si>
    <t xml:space="preserve">• The auditor should review previous workplace safety and health committee minutes to determine their involvement in reviewing and recommending personal protective equipment purchases, replacement or effectiveness.  </t>
  </si>
  <si>
    <t xml:space="preserve">Tell me about the workplace safety and health committee?  </t>
  </si>
  <si>
    <t xml:space="preserve">Is the workplace safety and health committee effective (why or why not)? Do you have any recommendations to improve the effectiveness of the safety and health committee? </t>
  </si>
  <si>
    <t>• The auditor should determine what type of training has been provided to the committee member or representative. Some examples might include: attendance at Safe Work Manitoba's Committee Basics workshop, industry-based recognized training or in-house, or equivalent training.</t>
  </si>
  <si>
    <t xml:space="preserve">• Committee members/representatives should be able to explain the details of the workplace inspection program, including: types of inspections performed (e.g., scheduled, periodic and daily) frequency, documentation requirements, involvement and follow-up. They should also be able to describe the training they have received.  </t>
  </si>
  <si>
    <t xml:space="preserve">•  Features such as visual fire alarms or access ramps may be integrated into the workplace as needed. </t>
  </si>
  <si>
    <t>• Responsibility for occupational safety and health is assigned to the portfolio of a senior management representative. 
• The manager does not need to carry out the duties of a safety professional. 
• The manager must be accountable for the success of the safety program and demonstrate that he or she is providing leadership, support, resources and direction.</t>
  </si>
  <si>
    <t>• The auditor must determine if there is documentation which indicates direct senior management engagement in safety program activities. 
• Documentation might include meeting minutes, staff communications, or investigation reports.</t>
  </si>
  <si>
    <t xml:space="preserve">• Procurement and purchasing practices include a consideration for the safety of the products or services being purchased. This can include obtaining product safety information, the evaluation of the safety of the product, and consideration as to how the purchased product must be addressed by the safety program (e.g., risk assessment or work procedure development).  
• The requirement to conform to CSA or other standards would verify adherence. </t>
  </si>
  <si>
    <t>• The employer has assigned a person with responsibilities to support the occupational safety and health program. 
• In the judgement of the auditor, the assigned person is knowledgeable in occupational safety and health requirements and principles, and is able to fulfill their responsibilities (This person could include a:  Construction Safety Officer, Company Safety Coordinator).  
• This assignment does not include representatives of the workplace safety and health committee or the worker representative.</t>
  </si>
  <si>
    <t>• Supervisors and managers model safe behaviours. 
• Safe behaviours can include wearing appropriate personal protective equipment for the workplace and following safety rules.</t>
  </si>
  <si>
    <t>• Good housekeeping is evaluated as an indicator for the overall integrity of the safety program and the degree of diligence given to ensuring a safe workplace.
• Within the context of the activities of the organization, the workplace is clean and uncluttered with no restrictions to the access to exits, building engineering controls, workstations, or storage areas.</t>
  </si>
  <si>
    <t xml:space="preserve">Has an action plan been developed to address recommendations from the previous audit?  </t>
  </si>
  <si>
    <t>• A safety improvement plan has been developed based upon the previous audit. (For first time audits, mark this question N/A.)</t>
  </si>
  <si>
    <t>Have the previous year's action plan goals been met?</t>
  </si>
  <si>
    <t xml:space="preserve">• Has there been measureable activities to meet the objectives of the most recent action plan?  (For first time audits, mark this question N/A.) </t>
  </si>
  <si>
    <t xml:space="preserve">• Minutes of management meetings record discussions about safety objectives, activities and outcomes. 
• Records include dates, times, attendance and topics discussed.  </t>
  </si>
  <si>
    <t>• A copy (or copies) of the organization's safety and health program manual is available for reference. 
• Available can be defined as either print copies kept in a staff area or through online access.</t>
  </si>
  <si>
    <t>Does the employer participate in external safety groups or associations?</t>
  </si>
  <si>
    <t>• There is a bulletin board in a prominent place that is readily accessible to workers which is used to post safety related information. 
• The bulletin board must be up to date.  
• Information may be communicated by other methods where posting is not reasonably practicable.</t>
  </si>
  <si>
    <t>• Performance evaluations include a consideration for safety. 
• This will apply to supervisory, worker and management positions.</t>
  </si>
  <si>
    <t>• Managers and supervisors have received training related to their safety responsibilities within the past year. 
• Training can include online training, workshops, seminars, conference attendance, in-house or formal course work.</t>
  </si>
  <si>
    <t xml:space="preserve">•The opportunity to observe supervisors coaching workers is not always likely to arise in the course of an audit and should not be solicited. 
• If such activities should be observed, they should be noted and evaluated when they occur.   </t>
  </si>
  <si>
    <t>• Violations of safety rules or procedures are subject to discipline or sanction. 
• The policy or practice describes the nature of the violations which are subject to discipline, the process, as well as any sanctions are articulated.</t>
  </si>
  <si>
    <t>• The opportunity to observe supervisors enforcing procedures or rules is not always likely to arise in the course of an audit and should not be solicited. 
• If such activities should be observed they should be noted and evaluated when they occur.</t>
  </si>
  <si>
    <t xml:space="preserve">• Where a risk to workers' safety and health exists, the employer must eliminate or control the hazard. 
• Hazards must be controlled at the source, along the path or at the worker level using the hierarchy of controls, which includes substitution (substituting a less hazardous material), engineering (installing machine guarding, ventilation), administrative (safe work procedures, worker rotation) in combination with personal protective equipment (face shields, safety harnesses and lanyards, respirators). 
• In applying the hierarchy of controls, consideration should be given to the risk reduction benefits, reliability of available options, legislative requirements and relative cost.  
• The organization should document and keep the results of hazard identification, risk assessments and determined controls. </t>
  </si>
  <si>
    <t xml:space="preserve">• The employer must identify all tasks, operations or processes posing a high risk to the safety and health of workers. Examples may include working at heights, confined space entry, ground disturbance, manual material handling, chemical and biological substances, working alone or in isolation. 
• These tasks should receive the highest ranking on risk assessments and related safe work procedures must be developed, implemented and readily available to workers prior to the commencement of all work.  </t>
  </si>
  <si>
    <t xml:space="preserve">• The auditor must verify that the employer has assigned responsibility for hazard identification and control to specific individuals. 
• The auditor should review hazard identification records to determine involvement of appropriate personnel.  </t>
  </si>
  <si>
    <t>• The auditor must compare observed work operations and confirm that related safe work procedures have been developed for all activities which pose a risk to worker safety and health. 
• Developed safe work procedures must accurately reflect the organization's work activities and include the steps required to perform the task safely as well as the required controls.</t>
  </si>
  <si>
    <t xml:space="preserve">• Records or documentation must exist to confirm that the employer has reviewed relevant safe work procedures with workers. 
• The information must be applied by workers to ensure they protect their own and others' safety and health.  </t>
  </si>
  <si>
    <t xml:space="preserve">Has the employer reviewed relevant safe work procedures with workers?  </t>
  </si>
  <si>
    <t xml:space="preserve">• These requirements may be in addition to the general provisions for a first aid and fire emergency plan.   The emergency response plan must include an assignment of roles and responsibilities of workplace personnel during an emergency situation.  It should also include considerations for providing:  a communication device, means of transportation, first aid equipment, fire extinguishers, posting of plans and emergency contact phone numbers as well as site specific clean up or spill procedures.   </t>
  </si>
  <si>
    <t>• Plans should be reviewed with a frequency which ensures that they remain current to the workplace and provide accurate directions. 
• At a minimum plan reviews should take place on an annual basis and following any event which tests its effectiveness such as a drill or an actual incident. 
• The plan review must be documented either on the plan document or in the minutes of the management meeting in which it was reviewed.</t>
  </si>
  <si>
    <t>• The contact information for first aiders must be posted or identified to all workers.  The location of the first aid room and emergency contact procedures must also be communicated.</t>
  </si>
  <si>
    <t>Does the workplace have fire and life safety equipment which are appropriate for the occupancy and operations?  Is the equipment readily accessible and maintained?</t>
  </si>
  <si>
    <t>• The workplace is equipped with fire extinguishers, fire hoses, standpipes, sprinklers, fire exits, fire exit signs, detection devices, alarms, exit doors, exit hardware, and emergency lighting which is appropriate to the occupancy and operations. 
• Life or fire safety features have not been compromised by poor housekeeping or maintenance.   Examples might include blocked fire exits, burnt out fire exit lights, out of date extinguishers, blocked sprinkler heads, etc.</t>
  </si>
  <si>
    <t>• If the site has a fire plan it should incorporate evacuations. 
• If some other potential emergency, such as a gas leak, requires an evacuation plan, the fire evacuation plan can be utilized as a general site evacuation plan as long as it is compatible with the management of the potential emergency.</t>
  </si>
  <si>
    <t xml:space="preserve">Is there established criteria for selecting contractors or self-employed persons?  </t>
  </si>
  <si>
    <t xml:space="preserve">• The employer should establish safety and health performance criteria to assist in the selection of contracted work or services. 
• Selection criteria may include a request for:  safety certification, experience and industry rating letter (bid letter), corporate incident frequency and severity statistics, and proof of WCB coverage (clearance letter) during the procurement process.                                     </t>
  </si>
  <si>
    <t xml:space="preserve">• The employer should establish criteria to evaluate the future performance of contracted work. 
• Evaluation criteria may include: verification of required training and competency of workers, the development, submission and review of safe work plans and the development of applicable safe work procedures.  </t>
  </si>
  <si>
    <t xml:space="preserve">• The safety performance of contracted work must be regularly monitored. 
• Criteria may include: the receipt and review of completed documents that verify the identification, communication and control of hazards, including:  completed inspection reports, orientations, safety meeting minutes, conformance to legislative requirements, hazard assessments and investigations.      </t>
  </si>
  <si>
    <t xml:space="preserve">• The employer must provide a safety orientation to contractors and other persons who are new to the workplace, moved or relocated to a different area or returning to the same workplace with new or changed processes or following a prolonged absence. 
• Documentation must verify that contractors, their employees and other persons in the workplace have received a site-specific safety orientation which includes hazard and hazard control information. 
• Other persons in the workplace may include: visitors, volunteers, students, patients, customers, clients, guests, suppliers, delivery and service personnel.  </t>
  </si>
  <si>
    <t>• The employer should develop a system to share required safety/hazard information with contractors and other persons at the workplace. 
• Some examples may include: the establishment of a safety and health committee, posting pertinent safety information or warnings in a prominent location or bulletin board, and the establishment of on-line systems for safety and health activities.</t>
  </si>
  <si>
    <t xml:space="preserve">• The employer must ensure all contractors  participate and provide input into safety and health activities. Participation may include serving on the workplace safety and health committee. 
• The employer should ensure contractors document their hazard identification, communication and control efforts and communicate the information to the prime contractor, owner or employer.                                     </t>
  </si>
  <si>
    <t xml:space="preserve">• The method of verification should be similar to the method of training.  Simply presenting material to workers does not meet the requirement to ensure that they have received safety training.  
• In knowledge-based training the most common form of verification is a test or exam, either written or oral. 
• For skills-based training the most appropriate form of verification would be a demonstration of the skill that has been learned.  Again, a combination of the two approaches may be used. 
• Demonstration of a skill may include oral questions about its various steps and their purpose.   </t>
  </si>
  <si>
    <t>Is there formal safety skills training for supervisors?</t>
  </si>
  <si>
    <t>Is there formal safety skills training for managers?</t>
  </si>
  <si>
    <t>• Supervisors must receive training which includes information about their legal duties and responsibilities for safety.
• Supervisors must receive training related to their role in the safety management system.</t>
  </si>
  <si>
    <t>• Managers must receive training which includes information about their legal duties and responsibilities for safety.
• Managers must receive training related to their role in the safety management system.</t>
  </si>
  <si>
    <t xml:space="preserve">• This requirement is applicable for all personal protective equipment that a worker is required to use.  Workers should be provided with instructions for the proper fit, care and use of all required personal protective equipment. 
• The auditor should observe workers following procedures for inspection, care and maintenance.     </t>
  </si>
  <si>
    <t xml:space="preserve">• The safety management system should include performance standards for the safety training program. Performance standards and their review might include:
  - Standards for the types of safety training which workers should receive and the frequency of training.
  - Evaluations of the quality of safety training based upon verification scores and participant feedback.
  - Recordkeeping to ensure that training has taken place, and the safety training results are recorded.
  - A review of the content of the safety training program to evaluate how it supports the overall safety and health management system.
- Updates to training materials based on changes to regulations or legislation.
  - A review of corrective actions by supervisors should be used to identify any shortcomings in safety training. </t>
  </si>
  <si>
    <t xml:space="preserve">• Those designated with the responsibility to conduct inspections must possess competence in hazard identification methodologies and techniques and have appropriate knowledge of the work activity. 
• Training in hazard identification techniques can be delivered in-house or through external providers.   </t>
  </si>
  <si>
    <t xml:space="preserve">Are regular workplace inspections performed?  </t>
  </si>
  <si>
    <t>Is there an inspection program?</t>
  </si>
  <si>
    <t xml:space="preserve">• The employer must ensure the workplace is inspected in accordance with company policy and legislative requirements. 
• This process should include requirements for inspecting emergency response equipment.  </t>
  </si>
  <si>
    <t>Is the requirement for tool and equipment inspections adhered to?</t>
  </si>
  <si>
    <t>• The employer must ensure critical tools, equipment and personal protective equipment are inspected prior to use and/or during use, and the inspection results are recorded as required.</t>
  </si>
  <si>
    <t>• There should be a system in place to ensure personal, commercial and fleet vehicles are inspected as required.  If the employer does not use vehicles for business purposes, mark the question N/A.</t>
  </si>
  <si>
    <t>• The auditor should review completed inspection reports to verify personnel who have been designated the responsibility to conduct inspections are fulfilling their duties in accordance with the company policy. 
• For example, the workplace safety and health committee must conduct inspections in accordance with legislative requirements, operators of critical tools and equipment must perform pre-use inspections and supervisors must perform inspections on work areas within their control.</t>
  </si>
  <si>
    <t>Are inspection results communicated to all affected workplace parties?</t>
  </si>
  <si>
    <t xml:space="preserve">• Inspection results should be discussed with all workplace parties.  This can be accomplished through safety meetings, crew talks, huddles, or other forums. 
• The auditor should also verify inspection results have been posted or made readily available in a prominent location at the workplace.  </t>
  </si>
  <si>
    <t>Has a proactive maintenance program been implemented?</t>
  </si>
  <si>
    <t>Is there a process to effectively remove overdue and/or defective tools, equipment and vehicles from service?</t>
  </si>
  <si>
    <t xml:space="preserve">• The auditor should review training records of supervisors and workplace safety and health committee members to ensure they have received training in how to conduct investigations. 
• Training can be conducted in-house or provided by external sources.  
• The auditor should request copies of training certificates or related documentation.  If available, a course outline, format or curriculum should be reviewed.   </t>
  </si>
  <si>
    <t>• Lessons learned from incident investigations are communicated to managers and supervisors when investigations are completed. 
• Documentation for audit verification must include management meeting minutes or records in which the investigation results were discussed.</t>
  </si>
  <si>
    <t>• The auditor should observe the names of all safety and health committee members or representatives posted in a prominent location in the workplace. 
• Names must be posted on the bulletin board or communicated through other appropriate methods.</t>
  </si>
  <si>
    <t>• Workplace emergency plans and procedures must  be developed with consideration to the needs of vulnerable persons. 
• Workplace emergency procedures must be communicated in a manner which is comprehensible.</t>
  </si>
  <si>
    <t>Are there documented processes and procedures for incident reporting and investigations?</t>
  </si>
  <si>
    <t>Are standardized incident investigation form(s) used?</t>
  </si>
  <si>
    <t>Is there a safety and health policy statement?</t>
  </si>
  <si>
    <t>Is there a viable strategic plan which includes safety?</t>
  </si>
  <si>
    <t>Is there a harassment prevention policy?</t>
  </si>
  <si>
    <t>Is there a violence prevention policy?</t>
  </si>
  <si>
    <t xml:space="preserve">Are good housekeeping practices evident?  </t>
  </si>
  <si>
    <t>Is there an employee assistance program?</t>
  </si>
  <si>
    <t>Is a safety handbook(s) provided?</t>
  </si>
  <si>
    <t xml:space="preserve">Is a safety newsletter provided?  </t>
  </si>
  <si>
    <t>Is hazard alert information circulated to workers?</t>
  </si>
  <si>
    <t xml:space="preserve">Have leading best practices in support of the safety and health program been implemented? </t>
  </si>
  <si>
    <t>• For example, the CSA standard for psychological health and safety in the workplace, the CSA standard for training, CSA Z1000, industry based safety program recognized best practices, or a threat management program based upon the WAVR-21 protocol.</t>
  </si>
  <si>
    <t>• An internal or industry-specific newsletter which provides safety information relevant to the workplace is circulated.</t>
  </si>
  <si>
    <t>Are safety rules followed?</t>
  </si>
  <si>
    <t xml:space="preserve">Is there a process to ensure hazards are reassessed for new or modified operations?  </t>
  </si>
  <si>
    <t>Has an emergency risk assessment been conducted?</t>
  </si>
  <si>
    <t>• All potential emergencies which may impact the workplace have been identified and their risk assessed based upon likelihood and consequence. 
• Potential emergencies to be considered may include neighbouring gas leaks, ice storms, fall arrest, confined space retrieval, etc. 
• The risk assessment should include potential hazards presented by neighbouring businesses or operations.</t>
  </si>
  <si>
    <t>Is there an up-to-date emergency response plan based upon the emergency risk assessment?</t>
  </si>
  <si>
    <t>Does each work location have a first aid plan?</t>
  </si>
  <si>
    <t>Does each work location have the correct number of  first aid providers with the training appropriate to the nature of the operation and the number of workers?</t>
  </si>
  <si>
    <t>Does the work location have an evacuation plan or plans?</t>
  </si>
  <si>
    <t xml:space="preserve">• Criteria and procedures should be developed outlining responsibilities for reporting, investigating and analyzing incidents. 
• These procedures should be developed in accordance with legislation and include considerations for the reporting and investigation of:  incidents, injury, near misses, dangerous occurrences, worker concerns, right to refuse situations, and incidents of violence and harassment. </t>
  </si>
  <si>
    <t>• The auditor should review completed investigation reports to verify the involvement of:  management, supervisor and the workplace safety and health committee representative.  Appropriate signatures on completed investigation report forms would verify involvement/review.</t>
  </si>
  <si>
    <t>• Investigation reports should identify the direct, indirect and root causes, and list recommendations for the prevention of a re-occurrence. 
• Once identified, a system to follow-up on implemented recommendations should be developed. 
• Recommendations should be implemented in a timely manner.</t>
  </si>
  <si>
    <t>Is the effectiveness of the investigation process being evaluated?</t>
  </si>
  <si>
    <t>Has the harassment prevention policy been communicated to the workforce?</t>
  </si>
  <si>
    <t>•At the time of workplace observations, the auditor must determine if work activities comply with safety rules and safe work procedures. 
• The auditor should be familiar with any safety rules as well as related safe work procedures.  During workplace observations, all conformance and non-conformance  to safety rules and safe work procedures, should be noted and evaluated.</t>
  </si>
  <si>
    <t>Is there a written process to respond to work refusals?</t>
  </si>
  <si>
    <t>• The auditor should determine if the employer responds to all worker's concerns in a timely manner or in accordance with provisions outlined in legislation.  Records of safety committee meeting minutes or other meetings held with workers may assist in awarding points.</t>
  </si>
  <si>
    <t xml:space="preserve">Are worker concerns addressed in a timely manner?  </t>
  </si>
  <si>
    <t xml:space="preserve">Has a workplace safety and health committee been established?   </t>
  </si>
  <si>
    <t>Has a workplace safety and health representative been appointed?</t>
  </si>
  <si>
    <t>• The auditor should review previous committee minutes to determine if members have had the opportunity to provide input or recommendations respecting the development or promotion of safety information, education and/or training.</t>
  </si>
  <si>
    <t>Have life safety and emergency features been adapted to accommodate the needs of vulnerable persons in the workplace?</t>
  </si>
  <si>
    <t>Document or Observation</t>
  </si>
  <si>
    <t>Document and Observation</t>
  </si>
  <si>
    <t>Company:</t>
  </si>
  <si>
    <t>Auditor:</t>
  </si>
  <si>
    <t>A - Employer Commitment</t>
  </si>
  <si>
    <t>Minimum Standard Achieved:</t>
  </si>
  <si>
    <t>Introduction</t>
  </si>
  <si>
    <t>Pre-Audit Meeting</t>
  </si>
  <si>
    <t>Audit Process</t>
  </si>
  <si>
    <t>Summary of Audit Findings</t>
  </si>
  <si>
    <t>Areas of Strengths</t>
  </si>
  <si>
    <t>Recommendations</t>
  </si>
  <si>
    <t>Question ID</t>
  </si>
  <si>
    <t>Score Awarded</t>
  </si>
  <si>
    <t>AUDIT COMPLETION DATE</t>
  </si>
  <si>
    <t>AUDITOR</t>
  </si>
  <si>
    <t>DATE SUBMITTED</t>
  </si>
  <si>
    <t>TYPE OF AUDIT</t>
  </si>
  <si>
    <t>CERTIFICATE #</t>
  </si>
  <si>
    <t>Address:</t>
  </si>
  <si>
    <t>Postal Code:</t>
  </si>
  <si>
    <t>Province:</t>
  </si>
  <si>
    <t>Legal Name:</t>
  </si>
  <si>
    <t>City/Town:</t>
  </si>
  <si>
    <t>Primary Contact:</t>
  </si>
  <si>
    <t>No. of Workers:</t>
  </si>
  <si>
    <t>Phone:</t>
  </si>
  <si>
    <t>Fax:</t>
  </si>
  <si>
    <t>WCB INFORMATION</t>
  </si>
  <si>
    <t>Account Number(s):</t>
  </si>
  <si>
    <t>Nature/Types of Work Done:</t>
  </si>
  <si>
    <t>Name:</t>
  </si>
  <si>
    <t>Auditor Number:</t>
  </si>
  <si>
    <t>Email:</t>
  </si>
  <si>
    <t>AUDIT INFORMATION</t>
  </si>
  <si>
    <t>Date of Audit:</t>
  </si>
  <si>
    <t># Interviewed</t>
  </si>
  <si>
    <t># Personnel</t>
  </si>
  <si>
    <t>Date:</t>
  </si>
  <si>
    <t>ECD01</t>
  </si>
  <si>
    <t>ECD02</t>
  </si>
  <si>
    <t>ECD03</t>
  </si>
  <si>
    <t>ECD04</t>
  </si>
  <si>
    <t>ECD05</t>
  </si>
  <si>
    <t>ECD07</t>
  </si>
  <si>
    <t>ECD08</t>
  </si>
  <si>
    <t>ECD09</t>
  </si>
  <si>
    <t>CDD01</t>
  </si>
  <si>
    <t>CDD02</t>
  </si>
  <si>
    <t>CDD03</t>
  </si>
  <si>
    <t>CDD07</t>
  </si>
  <si>
    <t>CDD08</t>
  </si>
  <si>
    <t>CDD09</t>
  </si>
  <si>
    <t>• Safety handbooks have been provided which include hazard and safety information specific to the workplace and tasks, and are readily available. 
• Handbooks might include safety rules, safe work procedures, hazardous materials information, incident reporting steps or other information which workers may need to reference.  
• Handbook information may be provided in written or electronic format.</t>
  </si>
  <si>
    <t>EID01</t>
  </si>
  <si>
    <t>EID02</t>
  </si>
  <si>
    <t>EID03</t>
  </si>
  <si>
    <t>EID04</t>
  </si>
  <si>
    <t>EID05</t>
  </si>
  <si>
    <t>EID06</t>
  </si>
  <si>
    <t>EID07</t>
  </si>
  <si>
    <t>RRD01</t>
  </si>
  <si>
    <t>RRD02</t>
  </si>
  <si>
    <t>RRD03</t>
  </si>
  <si>
    <t>RRD04</t>
  </si>
  <si>
    <t>RRD05</t>
  </si>
  <si>
    <t>RRD06</t>
  </si>
  <si>
    <t>HID01</t>
  </si>
  <si>
    <t>HID02</t>
  </si>
  <si>
    <t>HID04</t>
  </si>
  <si>
    <t>HID05</t>
  </si>
  <si>
    <t>HID06</t>
  </si>
  <si>
    <t>HID07</t>
  </si>
  <si>
    <t>HID08</t>
  </si>
  <si>
    <t>HID09</t>
  </si>
  <si>
    <t>HID10</t>
  </si>
  <si>
    <r>
      <t>• Risk is the combination of the likelihood of an occurrence of a hazardous event or exposure and the severity of injury or ill health that can be caused by the event or exposure.  
• Risk assessment is a process of evaluating the risk(s) arising from a hazard(s) while taking into account the adequacy of any existing controls. 
• The organization's risk assessment method should use clearly defined, descriptive categories for assessing severity (catastrophic, critical) or likelihood of harm (very likely, possible) and be applied prior to implementing controls.  
• Considerations should also include:  frequency and percentage of workforce exposed, duration of exposure, degree of resulting harm and probability of occurrence. 
• If</t>
    </r>
    <r>
      <rPr>
        <sz val="10"/>
        <color indexed="8"/>
        <rFont val="Calibri"/>
        <family val="2"/>
        <scheme val="minor"/>
      </rPr>
      <t xml:space="preserve"> a risk assessment matrix is used, the intent is to create a ranking or action list to indicate which workplace hazards will be eliminated or mitigated first.   </t>
    </r>
  </si>
  <si>
    <t>EMD01</t>
  </si>
  <si>
    <t>EMD02</t>
  </si>
  <si>
    <t>EMD03</t>
  </si>
  <si>
    <t>EMD05</t>
  </si>
  <si>
    <t>EMD06</t>
  </si>
  <si>
    <t>EMD08</t>
  </si>
  <si>
    <t>EMD09</t>
  </si>
  <si>
    <t>EMD11</t>
  </si>
  <si>
    <t>EMD12</t>
  </si>
  <si>
    <t>EMD13</t>
  </si>
  <si>
    <t>CWD01</t>
  </si>
  <si>
    <t>CWD02</t>
  </si>
  <si>
    <t>CWD03</t>
  </si>
  <si>
    <t>CWD04</t>
  </si>
  <si>
    <t>CWD05</t>
  </si>
  <si>
    <t>CWD06</t>
  </si>
  <si>
    <t>TOD01</t>
  </si>
  <si>
    <t>TOD02</t>
  </si>
  <si>
    <t>TOD03</t>
  </si>
  <si>
    <t>TOD04</t>
  </si>
  <si>
    <t>TOD05</t>
  </si>
  <si>
    <t>TOD06</t>
  </si>
  <si>
    <t>TOD07</t>
  </si>
  <si>
    <t>TOD08</t>
  </si>
  <si>
    <t>TOD10</t>
  </si>
  <si>
    <t>TOD11</t>
  </si>
  <si>
    <t>TOD12</t>
  </si>
  <si>
    <t>TOD14</t>
  </si>
  <si>
    <t>TOD15</t>
  </si>
  <si>
    <t>IND01</t>
  </si>
  <si>
    <t>IND02</t>
  </si>
  <si>
    <t>IND03</t>
  </si>
  <si>
    <t>IND04</t>
  </si>
  <si>
    <t>IND05</t>
  </si>
  <si>
    <t>IND06</t>
  </si>
  <si>
    <t>IND08</t>
  </si>
  <si>
    <t>IND10</t>
  </si>
  <si>
    <t>IND11</t>
  </si>
  <si>
    <t>IRD01</t>
  </si>
  <si>
    <t>IRD02</t>
  </si>
  <si>
    <t>IRD03</t>
  </si>
  <si>
    <t>IRD04</t>
  </si>
  <si>
    <t>IRD05</t>
  </si>
  <si>
    <t>IRD07</t>
  </si>
  <si>
    <t>IRD08</t>
  </si>
  <si>
    <t>IRD09</t>
  </si>
  <si>
    <r>
      <t xml:space="preserve">Do orientations </t>
    </r>
    <r>
      <rPr>
        <sz val="10"/>
        <rFont val="Calibri"/>
        <family val="2"/>
        <scheme val="minor"/>
      </rPr>
      <t xml:space="preserve">and training </t>
    </r>
    <r>
      <rPr>
        <sz val="10"/>
        <color theme="1"/>
        <rFont val="Calibri"/>
        <family val="2"/>
        <scheme val="minor"/>
      </rPr>
      <t>include information about workers' rights and responsibilities?</t>
    </r>
  </si>
  <si>
    <r>
      <t xml:space="preserve">• </t>
    </r>
    <r>
      <rPr>
        <sz val="10"/>
        <rFont val="Calibri"/>
        <family val="2"/>
        <scheme val="minor"/>
      </rPr>
      <t xml:space="preserve">A review of training and/or </t>
    </r>
    <r>
      <rPr>
        <sz val="10"/>
        <color theme="1"/>
        <rFont val="Calibri"/>
        <family val="2"/>
        <scheme val="minor"/>
      </rPr>
      <t xml:space="preserve">orientation records must confirm that workers were made aware of their rights.  </t>
    </r>
  </si>
  <si>
    <r>
      <t xml:space="preserve">Has </t>
    </r>
    <r>
      <rPr>
        <sz val="10"/>
        <rFont val="Calibri"/>
        <family val="2"/>
        <scheme val="minor"/>
      </rPr>
      <t>appropriate</t>
    </r>
    <r>
      <rPr>
        <sz val="10"/>
        <color theme="1"/>
        <rFont val="Calibri"/>
        <family val="2"/>
        <scheme val="minor"/>
      </rPr>
      <t xml:space="preserve"> personal protective equipment been provided to workers?</t>
    </r>
  </si>
  <si>
    <t>• The auditor should look for documentation to verify the audit action plan has been communicated to workers. This information could be discussed at safety and health committee meetings or other meetings held with workers. The results of these activities should be documented.
• This question would be marked N/A for initial certification audits.</t>
  </si>
  <si>
    <t>WR02</t>
  </si>
  <si>
    <t>WR06</t>
  </si>
  <si>
    <r>
      <t>Are the names of the safety and health committee members and/</t>
    </r>
    <r>
      <rPr>
        <sz val="10"/>
        <rFont val="Calibri"/>
        <family val="2"/>
        <scheme val="minor"/>
      </rPr>
      <t>or representative</t>
    </r>
    <r>
      <rPr>
        <sz val="10"/>
        <color rgb="FFFF0000"/>
        <rFont val="Calibri"/>
        <family val="2"/>
        <scheme val="minor"/>
      </rPr>
      <t xml:space="preserve"> </t>
    </r>
    <r>
      <rPr>
        <sz val="10"/>
        <color theme="1"/>
        <rFont val="Calibri"/>
        <family val="2"/>
        <scheme val="minor"/>
      </rPr>
      <t>posted prominently in the workplace?</t>
    </r>
  </si>
  <si>
    <r>
      <t xml:space="preserve">Have all workplace safety and health committee members </t>
    </r>
    <r>
      <rPr>
        <sz val="10"/>
        <rFont val="Calibri"/>
        <family val="2"/>
        <scheme val="minor"/>
      </rPr>
      <t>and representatives r</t>
    </r>
    <r>
      <rPr>
        <sz val="10"/>
        <color theme="1"/>
        <rFont val="Calibri"/>
        <family val="2"/>
        <scheme val="minor"/>
      </rPr>
      <t>eceived appropriate training?</t>
    </r>
  </si>
  <si>
    <r>
      <t xml:space="preserve">Is the workplace safety and health committee </t>
    </r>
    <r>
      <rPr>
        <sz val="10"/>
        <rFont val="Calibri"/>
        <family val="2"/>
        <scheme val="minor"/>
      </rPr>
      <t>or representative i</t>
    </r>
    <r>
      <rPr>
        <sz val="10"/>
        <color theme="1"/>
        <rFont val="Calibri"/>
        <family val="2"/>
        <scheme val="minor"/>
      </rPr>
      <t xml:space="preserve">nvolved in workplace inspections?                  </t>
    </r>
  </si>
  <si>
    <r>
      <t xml:space="preserve">Is the workplace safety and health committee </t>
    </r>
    <r>
      <rPr>
        <sz val="10"/>
        <rFont val="Calibri"/>
        <family val="2"/>
        <scheme val="minor"/>
      </rPr>
      <t>or representative inv</t>
    </r>
    <r>
      <rPr>
        <sz val="10"/>
        <color theme="1"/>
        <rFont val="Calibri"/>
        <family val="2"/>
        <scheme val="minor"/>
      </rPr>
      <t>olved in incident investigations?</t>
    </r>
  </si>
  <si>
    <r>
      <t xml:space="preserve">Does the workplace safety and health committee </t>
    </r>
    <r>
      <rPr>
        <sz val="10"/>
        <rFont val="Calibri"/>
        <family val="2"/>
        <scheme val="minor"/>
      </rPr>
      <t xml:space="preserve">or representative </t>
    </r>
    <r>
      <rPr>
        <sz val="10"/>
        <color theme="1"/>
        <rFont val="Calibri"/>
        <family val="2"/>
        <scheme val="minor"/>
      </rPr>
      <t>review the effectiveness of safety equipment or personal protective equipment?</t>
    </r>
  </si>
  <si>
    <t>CMD01</t>
  </si>
  <si>
    <t>CMD02</t>
  </si>
  <si>
    <t>CMD03</t>
  </si>
  <si>
    <t>CMD04</t>
  </si>
  <si>
    <t>CMD05</t>
  </si>
  <si>
    <t>CMD06</t>
  </si>
  <si>
    <t>CMD07</t>
  </si>
  <si>
    <t>CMD08</t>
  </si>
  <si>
    <t>CMD09</t>
  </si>
  <si>
    <t>CMD10</t>
  </si>
  <si>
    <t>CMD11</t>
  </si>
  <si>
    <t>CMD12</t>
  </si>
  <si>
    <r>
      <t>Have new workers received an orientation which includes all elements required by legislation</t>
    </r>
    <r>
      <rPr>
        <i/>
        <sz val="10"/>
        <color theme="1"/>
        <rFont val="Calibri"/>
        <family val="2"/>
        <scheme val="minor"/>
      </rPr>
      <t>?</t>
    </r>
  </si>
  <si>
    <t>SC01</t>
  </si>
  <si>
    <t>SC02</t>
  </si>
  <si>
    <t>SC03</t>
  </si>
  <si>
    <t>SC04</t>
  </si>
  <si>
    <t>SC05</t>
  </si>
  <si>
    <t>SC06</t>
  </si>
  <si>
    <t>SC07</t>
  </si>
  <si>
    <t>SC08</t>
  </si>
  <si>
    <t>VWD01</t>
  </si>
  <si>
    <t>VWD02</t>
  </si>
  <si>
    <t>VWD03</t>
  </si>
  <si>
    <t>D - Roles and Responsibilities</t>
  </si>
  <si>
    <t>F - Emergency Management</t>
  </si>
  <si>
    <t>I - Inspections</t>
  </si>
  <si>
    <t>ECO01</t>
  </si>
  <si>
    <t>ECO04</t>
  </si>
  <si>
    <t>ECO05</t>
  </si>
  <si>
    <t>ECO06</t>
  </si>
  <si>
    <t>ECO07</t>
  </si>
  <si>
    <t>EIO01</t>
  </si>
  <si>
    <t>CDO04</t>
  </si>
  <si>
    <t>CDO05</t>
  </si>
  <si>
    <t>CDO06</t>
  </si>
  <si>
    <t>RRO01</t>
  </si>
  <si>
    <t>RRO02</t>
  </si>
  <si>
    <t>RRO03</t>
  </si>
  <si>
    <t>RRO04</t>
  </si>
  <si>
    <t>HIO02</t>
  </si>
  <si>
    <t>HIO03</t>
  </si>
  <si>
    <t>HIO04</t>
  </si>
  <si>
    <t>EMO03</t>
  </si>
  <si>
    <t>EMO04</t>
  </si>
  <si>
    <t>Are minutes from the meetings held with the committee/representative posted or otherwise made available for review?</t>
  </si>
  <si>
    <r>
      <t xml:space="preserve">What incidents get reported and </t>
    </r>
    <r>
      <rPr>
        <sz val="10"/>
        <rFont val="Calibri"/>
        <family val="2"/>
        <scheme val="minor"/>
      </rPr>
      <t>to whom</t>
    </r>
    <r>
      <rPr>
        <sz val="10"/>
        <color theme="1"/>
        <rFont val="Calibri"/>
        <family val="2"/>
        <scheme val="minor"/>
      </rPr>
      <t>?</t>
    </r>
  </si>
  <si>
    <t>Total positive</t>
  </si>
  <si>
    <t>Total negative</t>
  </si>
  <si>
    <t>Worker</t>
  </si>
  <si>
    <t xml:space="preserve"> Rights</t>
  </si>
  <si>
    <t xml:space="preserve">Prior to interviews, the auditor should review any safety rules or protocols. 
Ask s if they have any responsibilities personally for workplace safety. In addition to specific items identified in the safety management system, general points might include the responsibility to:
• report hazards to their supervisor
• report incidents to their supervisor or to a first aid attendant
• follow established safe work practices, procedures, and rules
• wear personal protective equipment and use the correct tools for their work
• not engage in workplace misconduct such as horseplay, harassment, or bullying
• not engage in work if they are impaired in any way.
 If the  cannot articulate any personal responsibilities ask about specific items which are included in the safety rules and protocols.
</t>
  </si>
  <si>
    <r>
      <t xml:space="preserve">Are you involved in </t>
    </r>
    <r>
      <rPr>
        <sz val="10"/>
        <rFont val="Calibri"/>
        <family val="2"/>
        <scheme val="minor"/>
      </rPr>
      <t xml:space="preserve">workplace </t>
    </r>
    <r>
      <rPr>
        <sz val="10"/>
        <color theme="1"/>
        <rFont val="Calibri"/>
        <family val="2"/>
        <scheme val="minor"/>
      </rPr>
      <t>safety inspections?</t>
    </r>
  </si>
  <si>
    <t>CMI01</t>
  </si>
  <si>
    <t>CMI02</t>
  </si>
  <si>
    <t>CMI03</t>
  </si>
  <si>
    <t>CMI04</t>
  </si>
  <si>
    <t>CMI05</t>
  </si>
  <si>
    <t>CMI06</t>
  </si>
  <si>
    <t>CMI07</t>
  </si>
  <si>
    <t>CMI08</t>
  </si>
  <si>
    <t>CMI09</t>
  </si>
  <si>
    <t>WRI01</t>
  </si>
  <si>
    <t>WRI02</t>
  </si>
  <si>
    <t>WRI03</t>
  </si>
  <si>
    <t>WRI04</t>
  </si>
  <si>
    <t>WRI05</t>
  </si>
  <si>
    <t>WRI06</t>
  </si>
  <si>
    <t>WRI07</t>
  </si>
  <si>
    <t>WRI08</t>
  </si>
  <si>
    <t>WRI09</t>
  </si>
  <si>
    <t>WRI10</t>
  </si>
  <si>
    <t>WRI11</t>
  </si>
  <si>
    <t>WRI12</t>
  </si>
  <si>
    <t>WRI13</t>
  </si>
  <si>
    <t>WRI14</t>
  </si>
  <si>
    <t>WRI15</t>
  </si>
  <si>
    <t>WRI16</t>
  </si>
  <si>
    <t>WRI17</t>
  </si>
  <si>
    <t>MSI01</t>
  </si>
  <si>
    <t>MSI02</t>
  </si>
  <si>
    <t>MSI03</t>
  </si>
  <si>
    <t>MSI04</t>
  </si>
  <si>
    <t>MSI05</t>
  </si>
  <si>
    <t>MSI06</t>
  </si>
  <si>
    <t>MSI07</t>
  </si>
  <si>
    <t>MSI08</t>
  </si>
  <si>
    <t>MSI09</t>
  </si>
  <si>
    <t>MSI10</t>
  </si>
  <si>
    <t>MSI11</t>
  </si>
  <si>
    <t>MSI12</t>
  </si>
  <si>
    <t>MSI13</t>
  </si>
  <si>
    <t>MSI14</t>
  </si>
  <si>
    <t>MSI15</t>
  </si>
  <si>
    <t>MSI16</t>
  </si>
  <si>
    <t>MSI17</t>
  </si>
  <si>
    <t>MSI18</t>
  </si>
  <si>
    <t>Committee Member</t>
  </si>
  <si>
    <t>What are some of the issues or concerns the workplace safety and health committee is currently acting on?</t>
  </si>
  <si>
    <t>Location Name</t>
  </si>
  <si>
    <t>WRO01</t>
  </si>
  <si>
    <t>WRO02</t>
  </si>
  <si>
    <t>WRO03</t>
  </si>
  <si>
    <t>WRO04</t>
  </si>
  <si>
    <t>CMO01</t>
  </si>
  <si>
    <t>CMO02</t>
  </si>
  <si>
    <t>VWO01</t>
  </si>
  <si>
    <t>VWO02</t>
  </si>
  <si>
    <t>VWO03</t>
  </si>
  <si>
    <t>VWO04</t>
  </si>
  <si>
    <t>N/A</t>
  </si>
  <si>
    <t>WR01</t>
  </si>
  <si>
    <t>WR03</t>
  </si>
  <si>
    <t>WR04</t>
  </si>
  <si>
    <t xml:space="preserve"> Culture of Safety Maturity</t>
  </si>
  <si>
    <t>Safety Perceptions</t>
  </si>
  <si>
    <t>C - Safety is Communicated and Demonstrated</t>
  </si>
  <si>
    <t>E - Hazard Identification, Assessment, and Control</t>
  </si>
  <si>
    <t>G - Contracted Workers and Other People in the Workplace</t>
  </si>
  <si>
    <t>H - Safety and Health Training and Orientation</t>
  </si>
  <si>
    <t>J - Incident Reporting and Investigation</t>
  </si>
  <si>
    <t>K - Worker Rights and Responsibilities</t>
  </si>
  <si>
    <t>L - Workplace Safety and Health Committees and Worker Representatives</t>
  </si>
  <si>
    <t>M - Protecting Vulnerable Workers</t>
  </si>
  <si>
    <t xml:space="preserve"> E - Hazard Identification, Assessment, and Control</t>
  </si>
  <si>
    <t xml:space="preserve"> H - Safety and Health Training and Orientation</t>
  </si>
  <si>
    <t xml:space="preserve"> L - Workplace Safety and Health Committees and Worker Representatives</t>
  </si>
  <si>
    <t>COMPANY</t>
  </si>
  <si>
    <t>A - Total Scores - Required</t>
  </si>
  <si>
    <t>A - Total Scores - Optional</t>
  </si>
  <si>
    <t>B - Total Scores - Required</t>
  </si>
  <si>
    <t>C - Total Scores - Required</t>
  </si>
  <si>
    <t>C - Total Scores - Optional</t>
  </si>
  <si>
    <t>D - Total Scores - Required</t>
  </si>
  <si>
    <t>E - Total Scores - Required</t>
  </si>
  <si>
    <t>F - Total Scores - Required</t>
  </si>
  <si>
    <t>G - Total Scores - Required</t>
  </si>
  <si>
    <t>H - Total Scores - Required</t>
  </si>
  <si>
    <t>I - Total Scores - Required</t>
  </si>
  <si>
    <t>J - Total Scores - Required</t>
  </si>
  <si>
    <t>K - Total Scores - Required</t>
  </si>
  <si>
    <t>L - Total Scores - Required</t>
  </si>
  <si>
    <t>M - Total Scores - Required</t>
  </si>
  <si>
    <t>N - Total Scores - Required</t>
  </si>
  <si>
    <t>I - Total Scores - Optional</t>
  </si>
  <si>
    <t>F - Total Scores - Optional</t>
  </si>
  <si>
    <t>D - Total Scores - Optional</t>
  </si>
  <si>
    <t>B - Total Scores - Optional</t>
  </si>
  <si>
    <t>Total</t>
  </si>
  <si>
    <t>Certification</t>
  </si>
  <si>
    <t>Verification</t>
  </si>
  <si>
    <t>(Please check appropriate box)</t>
  </si>
  <si>
    <t>Re-certification</t>
  </si>
  <si>
    <t>Number of Work Location(s):</t>
  </si>
  <si>
    <t>Close-Out Meeting</t>
  </si>
  <si>
    <t>AUDITOR        DATA</t>
  </si>
  <si>
    <t>Hazard Identification, Assessment, and Control</t>
  </si>
  <si>
    <t>Contracted Workers and Other People in the Workplace</t>
  </si>
  <si>
    <t xml:space="preserve"> Safety and Health Training and Orientation</t>
  </si>
  <si>
    <t>Incident Reporting and Investigation</t>
  </si>
  <si>
    <t>Worker Rights and Responsibilities</t>
  </si>
  <si>
    <t>Protecting Vulnerable Workers</t>
  </si>
  <si>
    <t>Workplace Safety and Health Committees and Worker Representatives</t>
  </si>
  <si>
    <t>Overall Score</t>
  </si>
  <si>
    <t>All Locations</t>
  </si>
  <si>
    <t>What are your basic rights as a worker?</t>
  </si>
  <si>
    <t>This is an opportunity for workers to discuss any matters of concern or provide comments that were not covered in the interview. It should be emphasized that the interview is confidential and that this question represents an opportunity to bring matters forward in a safe forum.</t>
  </si>
  <si>
    <t xml:space="preserve">The auditor must determine from interview responses if workers feel their safety is valued equally as production.  </t>
  </si>
  <si>
    <t>This question provides an opportunity for workers to bring forward anything not discussed in the interview that they are concerned with. The auditor may evaluate the extent and the nature of the matters brought forward as indicative of the overall safety climate.</t>
  </si>
  <si>
    <t>This question is intended to gauge workers' perceptions regarding the safety of their workplace. As such, it is not a question intended to verify facts, but to identify beliefs. While there is no expectation that workers will provide a misleading answer to this question, the auditor may wish to take note if the response contradicts the information and impressions provided in earlier questions.</t>
  </si>
  <si>
    <t>Try to identify venues or forums in which supervisors might communicate with workers. This will depend on the nature of the industry and the workplace. Communication may take place through safety meetings, crew meetings, toolbox talks, one-to-one meetings, or coaching sessions. This question can be linked with or combined with WRI11 to provide an opportunity to discuss an actual example of supervisor to  communication regarding a safety and health matter.</t>
  </si>
  <si>
    <t>The intent of these interview questions is to verify that supervisors communicate safety and health information to their workers. Supervisors have a primary role in ensuring that s understand the hazards of their work, how to do their jobs safely, and follow designated safe work procedures.</t>
  </si>
  <si>
    <t>This question may be linked to WRI09. This question should be framed as a general inquiry regarding compliance with rules and procedures. This gives workers the opportunity to discuss any difficulties they have with established rules and procedures without feeling they are being challenged for non-compliance. If the answer is negative, the discussion should focus on identifying why there is non-compliance (e.g., supervision, workload, unclear instruction, etc.). Determine if there is a progressive disciplinary action system in place that is understood by workers.</t>
  </si>
  <si>
    <t xml:space="preserve">Workers should understand the requirement to report workplace incidents and be able to explain the reporting procedure. A strong response would include a description of the incident investigation procedure and a process by which the results of investigations are communicated to workers.  </t>
  </si>
  <si>
    <t>The intent of this question is to evaluate the ease with which workers can access safety and health information. The answer will be indicative of the quality of two-way communication between workers and their supervisors, workers' understanding of their right to know about workplace hazards, and the overall safety climate.</t>
  </si>
  <si>
    <t>The intent of this question is to validate that workers have been trained in and understand their right to refuse unsafe work. Ideally they should be able to explain how a work refusal would take place in their workplace.</t>
  </si>
  <si>
    <t xml:space="preserve">How do you protect the safety and health of co-workers and other people in the workplace?  </t>
  </si>
  <si>
    <t xml:space="preserve">Workers should be able to identify the various emergency risks identified in the safety management system and, at a minimum, understand any emergency communication protocols and procedures relevant to their position. </t>
  </si>
  <si>
    <t xml:space="preserve">Prior to the interview the auditor should review the  incident reporting and investigation protocol.
If WRI06 involved a discussion of a workplace injury the scenario can be extended to a discussion about the reporting and investigation of workplace injuries.
Ask if workers understand what a reportable incident is, how it should be reported and to whom. Responses may include:  near misses, serious incidents, right to refuse, safety concerns. Ask if they understand the investigation process which is supposed to follow an incident and if recommendations to prevent a reoccurrence are communicated to them. Ask if, in their knowledge, incidents are in fact reported.
</t>
  </si>
  <si>
    <t>Evaluation &amp; Improvement</t>
  </si>
  <si>
    <t xml:space="preserve">Worker to Worker communication is one of the key safety communication channels. Good worker to worker engagement is indicative of a healthy communication climate and good safety climate in general. This question also links with specific  responsibilities from the point of view of protecting co-workers and other people in the workplace. </t>
  </si>
  <si>
    <t>This is the foundation question for a  worker interview. In the broadest terms it is intended to evaluate whether workers understands the hazards of their work, have received information relating to implemented controls, equipment and training and are able to use and apply these resources and knowledge to work safely.</t>
  </si>
  <si>
    <t>It is unlikely that workers will be able to recite all required items verbatim. The purpose of the question is to determine whether a safety orientation took place and that workers understood the content covered. Verification that all mandatory content is included is to be covered in the document review.</t>
  </si>
  <si>
    <t>Try to identify job-specific training that workers would be expected to have received and engage in a discussion around that training. Potential questions can include:
• What sort of training was provided?
• What was it about?
• Who provided it?
• When was it provided?
• How did the trainer make sure that you understood the training?
Training can include classroom work instruction, hands-on training, coaching or mentoring.  It can be delivered in-house or through consultants, safety associations or external sources.</t>
  </si>
  <si>
    <t>Training may be received through a variety of methods. The methods, content, and frequency should be appropriate to the nature of the workplace, the types of hazards, and the characteristics of the worker. Formal classroom training is not necessarily expected. As with the previous questions, the purpose of the question is to determine whether safety training is taking place and that workers understand the content covered. Verification that all appropriate content is included is to be covered in the document review.</t>
  </si>
  <si>
    <t>Prior to conducting interviews, the auditor should have a good understanding of the emergency risks present in the workplace. Initiate the discussion by asking what the potential emergencies are for the workplace and lead the conversation to a discussion about the content of the various emergency plans, emergency training they have received and their expected roles and responsibilities during an emergency. Determine if any drills or practices have been conducted. If workers are unclear what an emergency is, ask direct questions about plans, roles, training and drills related to the identified emergency risks.</t>
  </si>
  <si>
    <t xml:space="preserve">This question is a continuation of WRI05 and can be linked with WRI05 in discussions.
Prior to the interview, the auditor should review the site's first aid procedure and have an understanding of what sort of injuries or medical emergencies might occur. The question may be framed and discussed around a scenario where the  worker encounters or witnesses an injury or medical emergency. Responses may include demonstrated knowledge of: emergency contact procedures, ability to summon/provide first aid, location of first aid supplies, reporting requirements, directing outside emergency responders.)
</t>
  </si>
  <si>
    <t>The response should reflect workers' expected role under the workplace worker's first aid procedure. Workers with no first aid training or responsibilities should at least understand how to summon first aid. Workers with emergency medical responsibilities should be able to explain their role in accordance with the plan.</t>
  </si>
  <si>
    <t xml:space="preserve">Prior to conducting interviews, the auditor should review the safety and health committee minutes for the past 12 months. The intent is to gain an understanding about the safety and health committee's membership, activities and focus of concern in order to frame the discussion in a manner which is relevant to the individual worker. 
Ask if the workplace has a workplace safety and health committee, when it meets, its role, what it does, who its members are, whether the committee keep minutes of its meetings, and where the minutes may be accessed.
</t>
  </si>
  <si>
    <t xml:space="preserve"> This question may be asked directly. However, if possible it should be framed within the context of a specific workplace situation so that it is presented in a manner that is relevant to workers.</t>
  </si>
  <si>
    <t>This question could be linked to a specific discussion about the worker's job. In other words, framed around a scenario which a  worker might realistically encounter in his or her workplace. Alternatively, the question may be asked directly.</t>
  </si>
  <si>
    <t>This question may be linked with WRI09. This question should be framed in terms of the workers' relationships with their co-workers and their overall engagement in the safety program. It is probably best linked to a broader discussion about workers' jobs and their understanding of the safety program. Responses should include 'sharing required information' necessary to protect the safety and health of others in the workplace.</t>
  </si>
  <si>
    <t>Safety is Communicated and Demonstrated</t>
  </si>
  <si>
    <t>px</t>
  </si>
  <si>
    <t>COMPANY      DATA</t>
  </si>
  <si>
    <t>p</t>
  </si>
  <si>
    <t>n</t>
  </si>
  <si>
    <t xml:space="preserve">   </t>
  </si>
  <si>
    <t>Total positive - all workers</t>
  </si>
  <si>
    <t>Response</t>
  </si>
  <si>
    <t>Total positive - contractors</t>
  </si>
  <si>
    <t>All Committee Members</t>
  </si>
  <si>
    <t>Summary of all workers' responses</t>
  </si>
  <si>
    <t xml:space="preserve">Docs all questions </t>
  </si>
  <si>
    <t>Obs all questions</t>
  </si>
  <si>
    <t>Interviews all questions</t>
  </si>
  <si>
    <t>Element</t>
  </si>
  <si>
    <t>All Questions</t>
  </si>
  <si>
    <t>D+O+I "N/A"</t>
  </si>
  <si>
    <t>I "N/A"</t>
  </si>
  <si>
    <t>O+I "N/A"</t>
  </si>
  <si>
    <t>D+I "N/A"</t>
  </si>
  <si>
    <t>D+O "N/A"</t>
  </si>
  <si>
    <t>D "N/A"</t>
  </si>
  <si>
    <t>O "N/A"</t>
  </si>
  <si>
    <t>D+O+I "Not N/A"</t>
  </si>
  <si>
    <t>D+O</t>
  </si>
  <si>
    <t xml:space="preserve">Weight </t>
  </si>
  <si>
    <t>Possibilities</t>
  </si>
  <si>
    <t>Categories</t>
  </si>
  <si>
    <t>Total "p'" possible</t>
  </si>
  <si>
    <t>Total "p" received</t>
  </si>
  <si>
    <t>Total "p" possible</t>
  </si>
  <si>
    <t>D+O "Not N/A"</t>
  </si>
  <si>
    <t>Total negative - all workers</t>
  </si>
  <si>
    <r>
      <t xml:space="preserve">The audit commenced with a document review. Prior to the audit a list of required documents was provided to </t>
    </r>
    <r>
      <rPr>
        <b/>
        <sz val="11"/>
        <color rgb="FFFF0000"/>
        <rFont val="Calibri"/>
        <family val="2"/>
        <scheme val="minor"/>
      </rPr>
      <t>SBSC</t>
    </r>
    <r>
      <rPr>
        <sz val="11"/>
        <color theme="1"/>
        <rFont val="Calibri"/>
        <family val="2"/>
        <scheme val="minor"/>
      </rPr>
      <t xml:space="preserve"> and further documents were requested during the course of the audit.  This audit included the following work locations:</t>
    </r>
    <r>
      <rPr>
        <b/>
        <sz val="11"/>
        <color rgb="FFFF0000"/>
        <rFont val="Calibri"/>
        <family val="2"/>
        <scheme val="minor"/>
      </rPr>
      <t xml:space="preserve"> 353 Broadway Avenue in Winnipeg, MB.</t>
    </r>
    <r>
      <rPr>
        <sz val="11"/>
        <color theme="1"/>
        <rFont val="Calibri"/>
        <family val="2"/>
        <scheme val="minor"/>
      </rPr>
      <t xml:space="preserve">  In total, </t>
    </r>
    <r>
      <rPr>
        <b/>
        <sz val="11"/>
        <color rgb="FFFF0000"/>
        <rFont val="Calibri"/>
        <family val="2"/>
        <scheme val="minor"/>
      </rPr>
      <t>20 persons</t>
    </r>
    <r>
      <rPr>
        <sz val="11"/>
        <color theme="1"/>
        <rFont val="Calibri"/>
        <family val="2"/>
        <scheme val="minor"/>
      </rPr>
      <t xml:space="preserve"> were interviewed.
</t>
    </r>
  </si>
  <si>
    <r>
      <rPr>
        <b/>
        <sz val="11"/>
        <color rgb="FFFF0000"/>
        <rFont val="Calibri"/>
        <family val="2"/>
        <scheme val="minor"/>
      </rPr>
      <t xml:space="preserve">SBSC's </t>
    </r>
    <r>
      <rPr>
        <sz val="11"/>
        <rFont val="Calibri"/>
        <family val="2"/>
        <scheme val="minor"/>
      </rPr>
      <t>s</t>
    </r>
    <r>
      <rPr>
        <sz val="11"/>
        <color theme="1"/>
        <rFont val="Calibri"/>
        <family val="2"/>
        <scheme val="minor"/>
      </rPr>
      <t xml:space="preserve">afety management system addresses all elements within the audit, with some minor deficiencies. This is reflected in an overall score of </t>
    </r>
    <r>
      <rPr>
        <b/>
        <sz val="11"/>
        <color rgb="FFFF0000"/>
        <rFont val="Calibri"/>
        <family val="2"/>
        <scheme val="minor"/>
      </rPr>
      <t xml:space="preserve">94% </t>
    </r>
    <r>
      <rPr>
        <sz val="11"/>
        <color theme="1"/>
        <rFont val="Calibri"/>
        <family val="2"/>
        <scheme val="minor"/>
      </rPr>
      <t xml:space="preserve">on required elements. </t>
    </r>
    <r>
      <rPr>
        <b/>
        <sz val="11"/>
        <color rgb="FFFF0000"/>
        <rFont val="Calibri"/>
        <family val="2"/>
        <scheme val="minor"/>
      </rPr>
      <t xml:space="preserve"> </t>
    </r>
  </si>
  <si>
    <t>Note: All fields are required.</t>
  </si>
  <si>
    <r>
      <t xml:space="preserve">Are there regular meetings with </t>
    </r>
    <r>
      <rPr>
        <b/>
        <sz val="10"/>
        <color theme="1"/>
        <rFont val="Calibri"/>
        <family val="2"/>
        <scheme val="minor"/>
      </rPr>
      <t>all workers</t>
    </r>
    <r>
      <rPr>
        <sz val="10"/>
        <color theme="1"/>
        <rFont val="Calibri"/>
        <family val="2"/>
        <scheme val="minor"/>
      </rPr>
      <t xml:space="preserve"> at which safety is, or can be, discussed?</t>
    </r>
  </si>
  <si>
    <r>
      <t xml:space="preserve">Are regular </t>
    </r>
    <r>
      <rPr>
        <b/>
        <sz val="10"/>
        <color theme="1"/>
        <rFont val="Calibri"/>
        <family val="2"/>
        <scheme val="minor"/>
      </rPr>
      <t>crew/team</t>
    </r>
    <r>
      <rPr>
        <sz val="10"/>
        <color theme="1"/>
        <rFont val="Calibri"/>
        <family val="2"/>
        <scheme val="minor"/>
      </rPr>
      <t xml:space="preserve"> meetings held at which safety is, or can be, discussed?</t>
    </r>
  </si>
  <si>
    <t>Parameters</t>
  </si>
  <si>
    <t>Number of work sites audited:</t>
  </si>
  <si>
    <t>Workers</t>
  </si>
  <si>
    <t>Number of workers (total) interviewed:</t>
  </si>
  <si>
    <t>Number of contractor workers interviewed:</t>
  </si>
  <si>
    <t>Ratio of contractor workers to total workers:</t>
  </si>
  <si>
    <t>Ratio of vulnerable workers to total workers:</t>
  </si>
  <si>
    <t>Supervisors and Managers</t>
  </si>
  <si>
    <t>Number of supervisors and managers interviewed:</t>
  </si>
  <si>
    <t>Committee Members</t>
  </si>
  <si>
    <t>Number of committee members interviewed:</t>
  </si>
  <si>
    <t>Overall Scores</t>
  </si>
  <si>
    <t xml:space="preserve">Overall Audit Score (Required): </t>
  </si>
  <si>
    <t>SC09</t>
  </si>
  <si>
    <t xml:space="preserve">Actions are taken to prevent future incidents.
</t>
  </si>
  <si>
    <t>SC10</t>
  </si>
  <si>
    <t>Top management is actively involved in the safety program.</t>
  </si>
  <si>
    <t>SC11</t>
  </si>
  <si>
    <t>Communication is open and employees feel free to voice concerns and make suggestions.</t>
  </si>
  <si>
    <t>SC12</t>
  </si>
  <si>
    <t>There is a  high level of trust in the employee/employer relationship at your company.</t>
  </si>
  <si>
    <t>Scores By Element</t>
  </si>
  <si>
    <t>Overall Element Scores</t>
  </si>
  <si>
    <t>Element Name</t>
  </si>
  <si>
    <t xml:space="preserve">Required </t>
  </si>
  <si>
    <t>Limited Scope</t>
  </si>
  <si>
    <t xml:space="preserve">Overall Audit Score (Optional): </t>
  </si>
  <si>
    <t>Number of workers (total) interviewed</t>
  </si>
  <si>
    <t>Number of contractor workers interviewed</t>
  </si>
  <si>
    <t>Number of Managers/Supervisors interviewed</t>
  </si>
  <si>
    <t>Number of committee members interviewed</t>
  </si>
  <si>
    <t>Number of work locations observed</t>
  </si>
  <si>
    <t>Number of vulnerable workers interviewed:</t>
  </si>
  <si>
    <r>
      <t xml:space="preserve">Summary of company's operations, including:
</t>
    </r>
    <r>
      <rPr>
        <sz val="11"/>
        <color theme="1"/>
        <rFont val="Wingdings"/>
        <charset val="2"/>
      </rPr>
      <t xml:space="preserve"> </t>
    </r>
    <r>
      <rPr>
        <sz val="11"/>
        <color theme="1"/>
        <rFont val="Calibri"/>
        <family val="2"/>
        <scheme val="minor"/>
      </rPr>
      <t>Nature of business or businesses
</t>
    </r>
    <r>
      <rPr>
        <sz val="11"/>
        <color theme="1"/>
        <rFont val="Wingdings"/>
        <charset val="2"/>
      </rPr>
      <t xml:space="preserve"> </t>
    </r>
    <r>
      <rPr>
        <sz val="11"/>
        <color theme="1"/>
        <rFont val="Calibri"/>
        <family val="2"/>
        <scheme val="minor"/>
      </rPr>
      <t xml:space="preserve">Corporate structure (i.e. proprietorship, incorporation, provincial, interprovincial or international operation)
</t>
    </r>
    <r>
      <rPr>
        <sz val="11"/>
        <color theme="1"/>
        <rFont val="Wingdings"/>
        <charset val="2"/>
      </rPr>
      <t xml:space="preserve"> </t>
    </r>
    <r>
      <rPr>
        <sz val="11"/>
        <color theme="1"/>
        <rFont val="Calibri"/>
        <family val="2"/>
        <scheme val="minor"/>
      </rPr>
      <t xml:space="preserve">Safety management system structure and operation (i.e. site, regional, corporate)
</t>
    </r>
    <r>
      <rPr>
        <sz val="11"/>
        <color theme="1"/>
        <rFont val="Wingdings"/>
        <charset val="2"/>
      </rPr>
      <t xml:space="preserve"> </t>
    </r>
    <r>
      <rPr>
        <sz val="11"/>
        <color theme="1"/>
        <rFont val="Calibri"/>
        <family val="2"/>
        <scheme val="minor"/>
      </rPr>
      <t xml:space="preserve">Physical work locations (i.e. headquarters, satellite sites)
</t>
    </r>
    <r>
      <rPr>
        <sz val="11"/>
        <color theme="1"/>
        <rFont val="Wingdings"/>
        <charset val="2"/>
      </rPr>
      <t xml:space="preserve"> </t>
    </r>
    <r>
      <rPr>
        <sz val="11"/>
        <color theme="1"/>
        <rFont val="Calibri"/>
        <family val="2"/>
        <scheme val="minor"/>
      </rPr>
      <t xml:space="preserve">Occupational safety and health jurisdiction (federal, provincial) and any applicable unique safety standards (i.e. BSI certified, NSC, industry specific standards)
</t>
    </r>
  </si>
  <si>
    <r>
      <t xml:space="preserve">For example:
</t>
    </r>
    <r>
      <rPr>
        <b/>
        <sz val="11"/>
        <color rgb="FFFF0000"/>
        <rFont val="Calibri"/>
        <family val="2"/>
        <scheme val="minor"/>
      </rPr>
      <t>SBSC</t>
    </r>
    <r>
      <rPr>
        <sz val="11"/>
        <color theme="1"/>
        <rFont val="Calibri"/>
        <family val="2"/>
        <scheme val="minor"/>
      </rPr>
      <t xml:space="preserve"> </t>
    </r>
    <r>
      <rPr>
        <sz val="11"/>
        <color rgb="FFFF0000"/>
        <rFont val="Calibri"/>
        <family val="2"/>
        <scheme val="minor"/>
      </rPr>
      <t xml:space="preserve">is a steel fabrication company with operations throughout North America. Operations in Manitoba are administered from headquarters in Winnipeg, MB.  The company safety program is corporate in nature with a standard safety policy and procedures manual used in all operations.  Safety program objectives and follow-up metrics are developed corporately and communicated to local operations.  Within </t>
    </r>
    <r>
      <rPr>
        <b/>
        <sz val="11"/>
        <color rgb="FFFF0000"/>
        <rFont val="Calibri"/>
        <family val="2"/>
        <scheme val="minor"/>
      </rPr>
      <t>MB, SBSC has operations in Selkirk, Steinbach, Gimli and Beausejour.</t>
    </r>
    <r>
      <rPr>
        <sz val="11"/>
        <color rgb="FFFF0000"/>
        <rFont val="Calibri"/>
        <family val="2"/>
        <scheme val="minor"/>
      </rPr>
      <t xml:space="preserve">  Because it conducts operations across provincial and international borders, </t>
    </r>
    <r>
      <rPr>
        <b/>
        <sz val="11"/>
        <color rgb="FFFF0000"/>
        <rFont val="Calibri"/>
        <family val="2"/>
        <scheme val="minor"/>
      </rPr>
      <t>SBSC</t>
    </r>
    <r>
      <rPr>
        <sz val="11"/>
        <color rgb="FFFF0000"/>
        <rFont val="Calibri"/>
        <family val="2"/>
        <scheme val="minor"/>
      </rPr>
      <t xml:space="preserve"> is federally regulated and answers to the Canada Labour Code Part II - Occupational Health and Safety.</t>
    </r>
    <r>
      <rPr>
        <sz val="11"/>
        <color theme="1"/>
        <rFont val="Calibri"/>
        <family val="2"/>
        <scheme val="minor"/>
      </rPr>
      <t xml:space="preserve">
</t>
    </r>
  </si>
  <si>
    <r>
      <t xml:space="preserve">A pre-audit meeting was held on </t>
    </r>
    <r>
      <rPr>
        <b/>
        <sz val="11"/>
        <color rgb="FFFF0000"/>
        <rFont val="Calibri"/>
        <family val="2"/>
        <scheme val="minor"/>
      </rPr>
      <t>September 30, 20XX</t>
    </r>
    <r>
      <rPr>
        <sz val="11"/>
        <color theme="1"/>
        <rFont val="Calibri"/>
        <family val="2"/>
        <scheme val="minor"/>
      </rPr>
      <t xml:space="preserve"> at the </t>
    </r>
    <r>
      <rPr>
        <b/>
        <sz val="11"/>
        <color rgb="FFFF0000"/>
        <rFont val="Calibri"/>
        <family val="2"/>
        <scheme val="minor"/>
      </rPr>
      <t>Winnipeg corporate office</t>
    </r>
    <r>
      <rPr>
        <sz val="11"/>
        <color theme="1"/>
        <rFont val="Calibri"/>
        <family val="2"/>
        <scheme val="minor"/>
      </rPr>
      <t xml:space="preserve">. The meeting included </t>
    </r>
    <r>
      <rPr>
        <b/>
        <sz val="11"/>
        <color rgb="FFFF0000"/>
        <rFont val="Calibri"/>
        <family val="2"/>
        <scheme val="minor"/>
      </rPr>
      <t>Joe Boss (Employer Representative), Roger Bell (Worker Representative), and Ryan Smith (SAFE Work Certified Auditor)</t>
    </r>
    <r>
      <rPr>
        <sz val="11"/>
        <color theme="1"/>
        <rFont val="Calibri"/>
        <family val="2"/>
        <scheme val="minor"/>
      </rPr>
      <t>. The meeting discussion included the purpose and scope of the audit and that it was a SAFE Work Certified Audit. The audit instrument was described along with the scoring requirements. The auditor code of ethics and standards for confidentiality were also discussed.</t>
    </r>
  </si>
  <si>
    <r>
      <t xml:space="preserve">A close-out meeting was held on </t>
    </r>
    <r>
      <rPr>
        <b/>
        <sz val="11"/>
        <color rgb="FFFF0000"/>
        <rFont val="Calibri"/>
        <family val="2"/>
        <scheme val="minor"/>
      </rPr>
      <t>October 18, 20XX</t>
    </r>
    <r>
      <rPr>
        <sz val="11"/>
        <color theme="1"/>
        <rFont val="Calibri"/>
        <family val="2"/>
        <scheme val="minor"/>
      </rPr>
      <t xml:space="preserve"> at the </t>
    </r>
    <r>
      <rPr>
        <b/>
        <sz val="11"/>
        <color rgb="FFFF0000"/>
        <rFont val="Calibri"/>
        <family val="2"/>
        <scheme val="minor"/>
      </rPr>
      <t>Winnipeg corporate office</t>
    </r>
    <r>
      <rPr>
        <sz val="11"/>
        <color theme="1"/>
        <rFont val="Calibri"/>
        <family val="2"/>
        <scheme val="minor"/>
      </rPr>
      <t xml:space="preserve">. The meeting included </t>
    </r>
    <r>
      <rPr>
        <b/>
        <sz val="11"/>
        <color rgb="FFFF0000"/>
        <rFont val="Calibri"/>
        <family val="2"/>
        <scheme val="minor"/>
      </rPr>
      <t xml:space="preserve">Joe Boss (Employer Representative), Roger Bell (Worker Representative) and Ryan Smith (SAFE Work Certified Auditor). </t>
    </r>
    <r>
      <rPr>
        <sz val="11"/>
        <color theme="1"/>
        <rFont val="Calibri"/>
        <family val="2"/>
        <scheme val="minor"/>
      </rPr>
      <t xml:space="preserve"> The meeting discussion included the audit findings, questions and answers about the audit, and the next steps required.</t>
    </r>
  </si>
  <si>
    <r>
      <rPr>
        <b/>
        <sz val="11"/>
        <color rgb="FFFF0000"/>
        <rFont val="Calibri"/>
        <family val="2"/>
        <scheme val="minor"/>
      </rPr>
      <t>SBSC's</t>
    </r>
    <r>
      <rPr>
        <sz val="11"/>
        <color rgb="FFFF0000"/>
        <rFont val="Calibri"/>
        <family val="2"/>
        <scheme val="minor"/>
      </rPr>
      <t xml:space="preserve"> current culture of safety maturity has been categorized as </t>
    </r>
    <r>
      <rPr>
        <b/>
        <sz val="11"/>
        <color rgb="FFFF0000"/>
        <rFont val="Calibri"/>
        <family val="2"/>
        <scheme val="minor"/>
      </rPr>
      <t>proactive</t>
    </r>
    <r>
      <rPr>
        <sz val="11"/>
        <color rgb="FFFF0000"/>
        <rFont val="Calibri"/>
        <family val="2"/>
        <scheme val="minor"/>
      </rPr>
      <t>.  Safety leadership and values drive continuous improvements.  To further support this statement, management has clearly demonstrated their commitment to safety by providing extensive resources, training, support and implementing leading best practices.
The emergency management section received full points!  SBSC has conducted an emergency risk assessment and developed and implemented fire and emergency response plans.   
Inspections are being conducted on a quarterly basis, with participation from both management and workplace safety and health committee members and the results have been documented and communicated to workers.</t>
    </r>
  </si>
  <si>
    <t>Opportunities for Improvement</t>
  </si>
  <si>
    <r>
      <rPr>
        <b/>
        <sz val="12"/>
        <color theme="1"/>
        <rFont val="Calibri"/>
        <family val="2"/>
        <scheme val="minor"/>
      </rPr>
      <t>Worker Representative Statement:</t>
    </r>
    <r>
      <rPr>
        <b/>
        <sz val="11"/>
        <color theme="1"/>
        <rFont val="Calibri"/>
        <family val="2"/>
        <scheme val="minor"/>
      </rPr>
      <t xml:space="preserve">
</t>
    </r>
    <r>
      <rPr>
        <sz val="11"/>
        <color theme="1"/>
        <rFont val="Calibri"/>
        <family val="2"/>
        <scheme val="minor"/>
      </rPr>
      <t xml:space="preserve">I understand this report has been shared with me as an extension of my role as the worker representative.  I have been informed of the audit process, outcomes and have had the opportunity to ask questions.
</t>
    </r>
    <r>
      <rPr>
        <u/>
        <sz val="11"/>
        <color theme="1"/>
        <rFont val="Calibri"/>
        <family val="2"/>
        <scheme val="minor"/>
      </rPr>
      <t xml:space="preserve">
</t>
    </r>
    <r>
      <rPr>
        <sz val="11"/>
        <color theme="1"/>
        <rFont val="Calibri"/>
        <family val="2"/>
        <scheme val="minor"/>
      </rPr>
      <t xml:space="preserve">
</t>
    </r>
  </si>
  <si>
    <t>0 (0%-20%)</t>
  </si>
  <si>
    <t>Employees are always involved in decisions affecting their safety and health.</t>
  </si>
  <si>
    <t>Score</t>
  </si>
  <si>
    <t>Ques ID</t>
  </si>
  <si>
    <t>Score Assigned</t>
  </si>
  <si>
    <t>1 (21%-40%)</t>
  </si>
  <si>
    <t>2 (41%-60%)</t>
  </si>
  <si>
    <t>3 (61%-80%)</t>
  </si>
  <si>
    <t>4 (81%-100%)</t>
  </si>
  <si>
    <t>Average Score</t>
  </si>
  <si>
    <t xml:space="preserve">• The auditor should review training records to verify committee members and representatives have attended training related to their roles and responsibilities.  Some examples might include:  attendance at SAFE Work Manitoba's Committee Basics workshop, industry-based recognized training or in-house or equivalent training.
</t>
  </si>
  <si>
    <t>• Procedures for the ongoing hazard identification for routine and non-routine activities and process changes have been established, implemented and maintained. 
• The frequency of these assessments should be appropriate to the organization's scope, nature and size. 
• Situations where the process may be applied include where new hazards are introduced, legislation changes, equipment is purchased or modified.                                       
• Documentation may include copies of completed Pre-job Safety Instructions, (PSIs), daily safety huddles or meeting minutes, or the completion of Field Level Risk Assessments (FLRAs).</t>
  </si>
  <si>
    <t>B - Evaluation and Continuous Improvement</t>
  </si>
  <si>
    <t xml:space="preserve">• Each work location must provide first aiders in accordance with the provisions outlined in applicable legislation. </t>
  </si>
  <si>
    <t>Number of vulnerable workers interviewed</t>
  </si>
  <si>
    <t xml:space="preserve">Are resources available for all employees to perform their assigned safety responsibilities?  </t>
  </si>
  <si>
    <t>• Senior management has provided staffing, financial resources, equipment, maintenance and support for the safety and health program.  
• The auditor must use his or her best judgement to determine whether resources have been allocated to ensure proper management of the safety and health program.</t>
  </si>
  <si>
    <t>• Implemented controls must be evaluated to ensure effectiveness. 
• Considerations should include regular review of: personal protective equipment, safe work procedures, elimination, engineering, administrative and substitution controls. 
• Management must expedite action on ineffective controls and identify any newly created hazards resulting from ineffective controls. 
• These reviews and resulting actions must be documented to demonstrate due diligence.</t>
  </si>
  <si>
    <t xml:space="preserve">• The employer must provide personal protective equipment where prescribed by legislation. The equipment provided must be appropriate for the hazards associated with the workplace and the equipment must be maintained.  </t>
  </si>
  <si>
    <t>Evaluation and Continuous Improvement</t>
  </si>
  <si>
    <t>The worker must be able to describe their legal rights as outlined in applicable legislation.</t>
  </si>
  <si>
    <t>• The auditor must observe workers working in accordance with safe work procedures. If violations are observed, the course of action taken by supervisors should be noted and evaluated.</t>
  </si>
  <si>
    <t>• The auditor must observe workers working in accordance with company safety rules. If violations are observed, the course of action taken by supervisors should be noted and evaluated.</t>
  </si>
  <si>
    <t xml:space="preserve">• Investigation reports should identify the direct, indirect and root causes, and list recommendations for the prevention of a re-occurrence. 
• Recommendations should be implemented in a timely manner.    • Once identified, a system to follow-up on implemented recommendations should be developed. 
</t>
  </si>
  <si>
    <t>• Each work location must provide first aiders in accordance with the provisions outlined in applicable legislation.</t>
  </si>
  <si>
    <t>Have these employees received training for completing hazard assessments?</t>
  </si>
  <si>
    <t xml:space="preserve">• The auditor should review company training records to verify completion of training in hazard assessment. Training must be conducted by a competent person and may be delivered in-house or through external sources (e.g., conferences, associations, SAFE Work Manitoba).  </t>
  </si>
  <si>
    <t xml:space="preserve">• The safe work procedures, safety skills, qualifications and hazard information for every position should be identified (e.g., a spreadsheet indicating required training topics for each position).  </t>
  </si>
  <si>
    <t xml:space="preserve">• This requirement is applicable for all personal protective equipment that a worker is required to use.  Workers should be provided with instructions for the proper fit, care and use of all required personal protective equipment. 
• The auditor should observe workers following procedures for use, inspection, and maintenance.     </t>
  </si>
  <si>
    <t xml:space="preserve">• The auditor will award points if the employer offers programs or services to employees as an element in their benefits packages or safety and health program. </t>
  </si>
  <si>
    <t xml:space="preserve">Is information about the employee assistance program  posted or made available to employees? </t>
  </si>
  <si>
    <t xml:space="preserve">• All workers must be oriented to any emergency plans before commencing work.
• Emergency plans must be reviewed with all workers at least once a year, or in the event of an emergency.
</t>
  </si>
  <si>
    <t>Average Safety Culture Assessment Final Score</t>
  </si>
  <si>
    <t>Does each work location have first aid equipment and supplies for the nature of the operation and the number of workers?</t>
  </si>
  <si>
    <t xml:space="preserve">• Each work location should maintain a current inventory of first aid equipment and supplies in accordance with applicable legislation.  </t>
  </si>
  <si>
    <t>Safety Culture</t>
  </si>
  <si>
    <t>Minimum Standard: A score of 50% in each element (required), an overall score of 70% (required), and a 'Complete' for Safety Culture.</t>
  </si>
  <si>
    <t>Minimum Standard Achieved</t>
  </si>
  <si>
    <t xml:space="preserve">While SBSC's safety management system addresses all required audit elements, it should be noted that some policies and procedures were not current (dated within 3 years) and should be reviewed.  
A review of incident investigation reports verified involvement of the committee co-chairs, however, follow-up on identified recommendations could not be verified.
It was reported that SBSC occasionally hires contractors, however, contractor orientations could not be verified by the auditor during documentation review.  </t>
  </si>
  <si>
    <t xml:space="preserve">Based on the observations of the auditor the following recommendations are made towards the ongoing improvement of the safety management system:
SBSC should review and update their system to select and monitor contractors.
SBSC should develop and implement a system to follow-up on corrective actions resulting from investigations.
</t>
  </si>
  <si>
    <t xml:space="preserve">• The employer must verify their commitment to the continuous improvement of their investigation process.  This can be verified through management signatures on investigation reports, noting their review for completeness and accuracy, and follow-up activities.    </t>
  </si>
  <si>
    <t>• The safety and health policy statement is posted in a prominent location and/or made available through employee handbooks.</t>
  </si>
  <si>
    <t>Vulnerable</t>
  </si>
  <si>
    <t>Total positive - vulnerable</t>
  </si>
  <si>
    <t>All Managers/Supervisors</t>
  </si>
  <si>
    <t>Manager/ Supervisor</t>
  </si>
  <si>
    <t>Safety  Culture Maturity</t>
  </si>
  <si>
    <t>Generative</t>
  </si>
  <si>
    <t>Proactive</t>
  </si>
  <si>
    <t>Calculative</t>
  </si>
  <si>
    <t>Reactive</t>
  </si>
  <si>
    <t>Classification Code(s):</t>
  </si>
  <si>
    <t>The policy statement:
• Outlines management's commitment to occupational safety and health. 
• Is signed by the current owner, president or CEO. 
• Is dated within the past three years. 
• Discusses safety roles and responsibilities for all levels within the organization.  
• Contains a requirement for workers to comply.
• Recognizes workers right to a safe and healthy workplace.
• Expresses a commitment to work in cooperation and consultation with workers.</t>
  </si>
  <si>
    <t>• The policy commits to providing a workplace free of harassment and to taking corrective action in the case of harassment, as well as maintaining confidentiality.</t>
  </si>
  <si>
    <t>• The policy describes a framework to identify, assess, report, investigate and implement controls to manage the risk of workplace violence.</t>
  </si>
  <si>
    <t xml:space="preserve">• Clear performance measures have been established to support the program. 
• The measures may relate to the annual management objectives for safety and health.  
• Performance metrics are based upon the performance measurement system. 
• Metrics are up to date and are published on a weekly, monthly or annual basis. </t>
  </si>
  <si>
    <t>• The elements of the system, including policies, practices, and procedures, have been reviewed within the previous three years. 
• The review is documented either through management or safety committee meeting minutes or by noting a review date on program documentation. 
• If changes are required to be made, they are applied to all affected areas.</t>
  </si>
  <si>
    <t xml:space="preserve">• Meetings involving all workers at the workplace to communicate safety information, or in which safety information can be communicated, are held on a regular basis.
• 'On a regular basis' is considered daily, weekly, or monthly or another pre-determined schedule not to exceed more than 12 months in between meetings. 
• In situations involving remote, mobile, or transient work locations, an alternate means of communicating safety information should be considered when awarding points. Examples may include electronic communications, postings, or including safety information with payroll system notices. 
• Documentation acceptable for audit verification must include the date and time of the meeting, the information discussed, and the names of the attendees. 
• Safety committee meetings cannot be considered in awarding points for this question.  </t>
  </si>
  <si>
    <t>• Crew/team meetings to communicate safety information, or which include safety material are held on a regular basis. 
• 'On a regular basis' is considered daily, weekly, or monthly or another pre-determined schedule not to exceed more than 12 months in between meetings. 
• In situations involving remote, mobile, or transient work locations, an alternate means of communicating safety information should be considered when awarding points.  Examples may include electronic communications, postings, or including safety information with payroll system notices. 
• Documentation acceptable for audit verification must include the date and time of the meeting, the information discussed, and the names of the attendees. 
• Crew/team meetings should be held in accordance with applicable legislation, or, where the dynamic nature of the work requires. Safety committee meetings are not considered to be crew meetings.</t>
  </si>
  <si>
    <t>Are there safety and health themed promotional activities?</t>
  </si>
  <si>
    <t xml:space="preserve">• The employer engages in or supports themed promotional activities supporting workplace safety, off-the-job safety or employee health. 
• Themes might include such subjects as North American Occupational Safety and Health (NAOSH) Week, the Day of Mourning, or Fire Protection Week. 
• The auditor may award points upon verification of the implementation of an effective safety incentive or rewards program. </t>
  </si>
  <si>
    <t>• The employer is a member of or participates in the activities of an external organization that supports safety and health. 
• Examples might include the Canadian Society of Safety Engineering, Westman Association of Safety Professionals, Southeast Manitoba Association of Safety &amp; Health (S.M.A.S.H.), the Red Cross, the Saint John Ambulance society, Incident Prevention Association of Manitoba, or the Heart and Stroke Foundation.</t>
  </si>
  <si>
    <t>Is there a statement defining safety and health roles and responsibilities for all levels within the organization?  (i.e., employer, supervisors and workers, etc.)</t>
  </si>
  <si>
    <t xml:space="preserve">• These statements may be articulated in job descriptions, the safety and health policy statement or a separate document. 
</t>
  </si>
  <si>
    <t>Are supervisors involved in recording safety and health activities?</t>
  </si>
  <si>
    <t>• Disciplinary steps taken to deal with violations of safety rules or procedures have been documented and retained on file.
• The auditor should award points based on the review of disciplinary actions documented within the past 12 months.</t>
  </si>
  <si>
    <t xml:space="preserve">Have the hazards associated with  positions/tasks/activities at the workplace been identified and documented?  </t>
  </si>
  <si>
    <t>Are all emergency plans reviewed annually and following an incident?</t>
  </si>
  <si>
    <t>Has there been training on the first aid plan?</t>
  </si>
  <si>
    <t>• Documentation must be provided to verify drills, exercises, practices and/or other forms of training have been conducted to familiarize workers with first aid procedures and to test the effectiveness of the first aid plan.</t>
  </si>
  <si>
    <t>Does the work location have a fire emergency response plan?</t>
  </si>
  <si>
    <t>• At a minimum a fire plan should describe a means of alerting workers to a fire emergency, evacuation procedures and a system to account for workers and visitors. 
• If some workers have defined roles, such as wardens or industrial fire brigade members, they should be provided with specific instructions and training with respect to their duties. 
• If the fire response plan has been included in the emergency response plan, the auditor may award points.</t>
  </si>
  <si>
    <t xml:space="preserve">• In general, a business occupancy will require a single drill each year. 
• The fire code requires more frequent drills for occupancies such as schools and hospitals.
• In multi-shift workplaces, additional drills should be held to include all workers.
• The auditor should confirm the employer understands and complies with the requirements outlined in the fire code. </t>
  </si>
  <si>
    <t>Has a comprehensive schedule for the inspection and testing of life safety systems/emergency response equipment been developed, implemented and followed?</t>
  </si>
  <si>
    <t>• Inspection programs should include:  fire alarms, sprinklers, hoses, smoke alarms, audible and visual warning systems, emergency lighting, etc.
• The auditor should verify a schedule has been developed which outlines the required frequency of inspections and request documentation to verify adherence.</t>
  </si>
  <si>
    <t>Has a process to evaluate the safety performance of contracted workers been developed, implemented and followed?</t>
  </si>
  <si>
    <t>Have procedures for the regular monitoring of contractor activities and their performance been developed, implemented and followed?</t>
  </si>
  <si>
    <t>Has a system to share required safety information at the workplace been developed, implemented and followed?</t>
  </si>
  <si>
    <t>Has a system to ensure contractors participate in safety and health activities been developed, implemented and followed?</t>
  </si>
  <si>
    <t>• A prime contractor has been designated in accordance with applicable legislation. 
• If a prime contractor has not been designated, the responsibility lies with the owner of the construction project site.    
• The prime contractor has established a system to co-ordinate, organize and oversee the performance of all work. 
• Considerations should include: the establishment of a workplace safety and health committee, safety meetings, specified safety program documentation requirements and ensuring that work is performed in accordance with applicable legislation.  
• The question may be marked N/A if there is no construction project.</t>
  </si>
  <si>
    <t>Do all workers receive a general and site specific safety orientation?</t>
  </si>
  <si>
    <t>• This question is intended for all workers, including recent hires, long-term workers, and returning, moved or relocated workers.
• The auditor must verify that all workers have been provided with a company and site specific  orientation/training in accordance with applicable legislation and company policy requirements. 
• The results of all general and site specific safety orientations must be documented and retained on file.</t>
  </si>
  <si>
    <t>• Each worker should receive the training necessary to ensure that they understand the hazards of their specific job and how to perform their work safely. This requires an individual training plan which addresses a worker's specific job duties, tasks and work environment.
• Training may be documented within orientation forms, checklists, handbooks, manuals, tests, a training matrix or database.</t>
  </si>
  <si>
    <t>Is safety and health training based on a written outline or plan?</t>
  </si>
  <si>
    <t>• The auditor should review the course outline, lesson plan, participant workbook, reference material or tests to determine if participants receive consistent and standardized safety and health training.
• The training provided should coincide with the employer's training matrix.</t>
  </si>
  <si>
    <t>• Worker safety training must be kept current with the nature of their jobs. On an annual basis general safety orientation in the following topics should be reviewed:
 - Worksite emergency procedures
 - General worksite hazards 
 - Contact information for the workplace safety and health committee representative(s)
 - Workplace safety rules
 - How to summon first aid in the event of an injury.
• Job specific training should be reviewed annually to ensure it covers all aspects of a worker's tasks.
• In the event of an incident or a failure to follow standard practices covered in job specific training, the specific topic or topics must be reviewed. 
• If there is a change to the worksite, operational procedures, or new work hazard information becomes available, workers must receive the training appropriate to those changes.</t>
  </si>
  <si>
    <t>Is there a system in place to periodically review the content and outcomes of all safety and health training to ensure that it is relevant and effective?</t>
  </si>
  <si>
    <t>Are deficiencies identified during inspections corrected in a timely manner?</t>
  </si>
  <si>
    <t>• Hazard controls must be implemented for all identified deficiencies. 
• All deficiencies must be brought to the attention of the persons responsible for correction. 
• The auditor should review completed inspection reports and confirm items marked as deficient have been corrected in a timely manner.</t>
  </si>
  <si>
    <t>Do records indicate that corrective actions have been taken for deficiencies noted during preventative maintenance checks?</t>
  </si>
  <si>
    <t xml:space="preserve">• The employer should retain all records of deficiencies noted during preventative maintenance checks on tools, equipment and vehicles.
• Documentation to verify completion may include: paid invoices from qualified repair facilities or records of in-house repairs or maintenance.  </t>
  </si>
  <si>
    <t>• The form should be developed in accordance with requirements outlined in applicable legislation and guide the investigation through the analytic process.</t>
  </si>
  <si>
    <t xml:space="preserve">• Vulnerable workers may include workers who are: new to Canada, young workers, those with limited literacy, as well as aging workers. 
• If the auditor has determined vulnerable workers are present in the workplace, the employer must develop and implement processes to assess vulnerability to risk of injury that address and support the needs of all workers. These processes could include, but not be limited to: mentorship programs, language services (e.g., translation, interpretation, and multi-lingual signage), accommodated work hours, work placements tailored to maximize ability or availability and ergonomic enhancements. The employer should also develop systems to evaluate the effectiveness of chosen supports. </t>
  </si>
  <si>
    <t>Are site emergency plans written and communicated in a way that all workers can understand?</t>
  </si>
  <si>
    <t>In less complex workplaces, a basic evacuation plan may be posted in a prominent location. More complex occupancies may require location-specific emergency plans and floor plans.</t>
  </si>
  <si>
    <t>• A prime contractor has been designated in accordance with applicable legislation. 
• If a prime contractor has not been designated, the responsibility lies with the owner of the construction project site.  
• The prime contractor has established a system to co-ordinate, organize and oversee the performance of all work. 
• Considerations should include: the establishment of a workplace safety and health committee, safety meetings, specified safety program documentation requirements and ensuring that work is performed in accordance with applicable legislation.  
• The question may be marked N/A if there is no construction project.</t>
  </si>
  <si>
    <t>• Hazard controls must be implemented for all identified deficiencies. 
• All deficiencies must be brought to the attention of the persons responsible for correction. 
• The auditor should review completed inspection reports and confirm through workplace observation that items marked as deficient have been corrected in a timely manner.</t>
  </si>
  <si>
    <t xml:space="preserve">• Minutes from meetings with the committee/representative must be posted in a prominent location or on a bulletin board. 
• Alternative means of communicating the information may include electronic formats such as posting the minutes on a readily accessible internet or intranet site, through email or hard copy distribution.  </t>
  </si>
  <si>
    <t>Are safety materials, such as safe work procedures or safety rules, written or communicated in a format that all workers understand?</t>
  </si>
  <si>
    <t>• If the auditor has observed workers at the workplace having limited English language abilities, he or she should determine if safety related documents and information are translated and communicated to workers in their first language or in an alternate format, for example, universal symbols or pictures.</t>
  </si>
  <si>
    <t>This question should include workers who are: new, long-term, returning, moved or relocated. Content for worker safety orientations must include:  
(a) the employer's and worker's legislated rights and responsibilities for safety;
(b) the name and contact information of the worker's supervisor;
(c) the procedure for reporting unsafe conditions at the workplace;
(d) the procedure for exercising the right to refuse dangerous work at the workplace;
(e) contact information for the committee or the representative, as applicable;
(f) any policies, programs and safe work procedures that the employer is required to develop in accordance with legislation;
(g) the hazards to which the  may be exposed and the control measures undertaken to protect the worker;
(h) the location of first aid facilities, means of summoning first aid and procedures for reporting illnesses and injuries;
(I) emergency procedures;
(j) identification of prohibited or restricted areas or activities;
(k) other matters that are necessary to ensure safety and health at the workplace.</t>
  </si>
  <si>
    <t>• There is proper signage to identify local hazards and protective measures. 
• Signage is not obstructed or soiled and is placed in an effective location.</t>
  </si>
  <si>
    <t>ECD03A</t>
  </si>
  <si>
    <t xml:space="preserve">• The policy was developed in consultation with workplace safety and health committee, worker representative or with worker input. 
• The auditor may award points based on verification found in safety committee minutes or other documentation.  
</t>
  </si>
  <si>
    <t>Was the violence prevention policy developed in consultation with the workplace safety and health committee, representative or workers?</t>
  </si>
  <si>
    <t>ECD04A</t>
  </si>
  <si>
    <t>CWO02</t>
  </si>
  <si>
    <t>• The auditor must observe contractors to determine whether they are adhering to  employer's safety management system.  Evaluation should include observed conformance to safety rules, safe work procedures, personal protective equipment requirements, etc.
• If there are no contractors at the workplace at the time of the audit, this question can be marked N/A.</t>
  </si>
  <si>
    <t>Do contractors adhere to the employer's safety management system?</t>
  </si>
  <si>
    <t>Was the harassment prevention policy developed in consultation with the workplace safety and health committee, representative or workers?</t>
  </si>
  <si>
    <t xml:space="preserve">• The policy was developed in consultation with workplace safety and health committee, worker representative or with worker input. 
• The auditor may award points based on verification found in safety committee minutes or other documentation.  </t>
  </si>
  <si>
    <r>
      <rPr>
        <b/>
        <sz val="10"/>
        <color theme="1"/>
        <rFont val="Calibri"/>
        <family val="2"/>
        <scheme val="minor"/>
      </rPr>
      <t>For provincially regulated workplaces:</t>
    </r>
    <r>
      <rPr>
        <sz val="10"/>
        <color theme="1"/>
        <rFont val="Calibri"/>
        <family val="2"/>
        <scheme val="minor"/>
      </rPr>
      <t xml:space="preserve">
• The employer must ensure the appointment a workplace safety and health representative in accordance with provisions outlined in the </t>
    </r>
    <r>
      <rPr>
        <i/>
        <sz val="10"/>
        <color theme="1"/>
        <rFont val="Calibri"/>
        <family val="2"/>
        <scheme val="minor"/>
      </rPr>
      <t>Workplace Safety and Health Act</t>
    </r>
    <r>
      <rPr>
        <sz val="10"/>
        <color theme="1"/>
        <rFont val="Calibri"/>
        <family val="2"/>
        <scheme val="minor"/>
      </rPr>
      <t xml:space="preserve"> W210. 
• A workplace safety and health representative who is not associated with management must be designated at: a construction project site, notwithstanding the requirements for a safety and health committee, at a workplace, other than a construction project where a safety and health committee is not required but where five or more workers are regularly employed, or at any other workplace or classes of workplaces designated by a written order of the director.                                      </t>
    </r>
    <r>
      <rPr>
        <b/>
        <sz val="10"/>
        <color theme="1"/>
        <rFont val="Calibri"/>
        <family val="2"/>
        <scheme val="minor"/>
      </rPr>
      <t xml:space="preserve"> 
For federally regulated workplaces:</t>
    </r>
    <r>
      <rPr>
        <sz val="10"/>
        <color theme="1"/>
        <rFont val="Calibri"/>
        <family val="2"/>
        <scheme val="minor"/>
      </rPr>
      <t xml:space="preserve">
• The employer must appoint a health and safety representative, who does not exercise managerial functions, for each workplace controlled by the employer with fewer than 20 employees.  </t>
    </r>
  </si>
  <si>
    <t xml:space="preserve">Name of Worker Representative      </t>
  </si>
  <si>
    <t>Date</t>
  </si>
  <si>
    <t xml:space="preserve">• Committee members/representatives should be able to explain: who is on the committee, how often, where and when meetings are held and details about the terms of reference. 
• They should also be able to provide an explanation of their role/responsibilities, which may include confirming their involvement in: receiving, resolving and recording concerns/complaints, participating in risk identification and control, development of protective measures and educational programs, inspections, investigations and making safety recommendations to the employer or prime contractor. 
• Committee members/representatives must also be able to confirm the type, length and content of training they have received.
</t>
  </si>
  <si>
    <t xml:space="preserve">• The auditor should determine through interview responses, whether identified issues for corrective or preventative action are being prioritized and resolved in a timely manner. 
• When changes to policy/procedure are made, they should also be communicated to workers in a timely manner.  </t>
  </si>
  <si>
    <t>• Committee members/representatives should be able to describe the company's process for investigations, including:  policy, procedures and reporting requirements. 
• They should also be able to communicate their role and involvement in: investigation, implementation of controls, recommendations, review and follow-up. 
• Committee members/representatives must also confirm they have received training to perform investigations. Training may be delivered in-house or through external sources.</t>
  </si>
  <si>
    <t xml:space="preserve">• Committee members/representatives should be able to confirm management's support of the safety and health committee. 
• Interview responses may indicate management's support of the committee through providing:  training, resources and allotting time to perform safety and health activities. 
• Comments indicating management's response to the receipt of recommendations from the committee/representatives should also be considered.  </t>
  </si>
  <si>
    <t xml:space="preserve">• Committee members/representatives should be able to provide an example of a safety issue or concern that has been received and investigated by the committee. 
• Responses should include an explanation of: the issue, basis for decision-making, process, resolution or controls and follow-up. </t>
  </si>
  <si>
    <t xml:space="preserve">• Based on interview responses provided, the auditor must determine whether all persons in the workplace collectively demonstrate a strong commitment to safety and health. 
• Positive responses would indicate a desire to work collaboratively to protect not only their own safety and health, but also the safety and health of co-workers and other persons in the workplace.   </t>
  </si>
  <si>
    <t xml:space="preserve">• The auditor must determine, through interview response, whether or not the workplace has a functioning committee. 
• Any recommendations received from committee members/representatives should be noted in the auditor's written report.  </t>
  </si>
  <si>
    <t>• A review of the employer's safety documentation indicates that they are aware of their responsibilities under all applicable safety acts, regulations and standards. 
• This can include whether they are federally or provincially regulated, or are answerable to specific industry or product safety standards.</t>
  </si>
  <si>
    <t xml:space="preserve">• Supervisors must document safety activities such as inspections, meetings, safety violations, or coaching.  Log books or completed forms or checklists would be an acceptable method of verification. </t>
  </si>
  <si>
    <t>• Prior to beginning (routine and non-routine  periodic, occasional, emergency) work activities, the employer must implement a proactive process to identify existing and potential hazards. 
• All sources (e.g., moving machinery, radiation), situations (working at heights) or acts (manual lifting) arising from an organization's activities with a potential to cause injury or illness must be identified and documented. 
• Hazard identification processes should consider the different types of hazards in a workplace, including:  physical (slippery, uneven ground), chemical (inhalation, absorption, ingestion hazards), biological (bacteria or viruses), environmental (extreme heat or cold), musculoskeletal (repetition, vibration), psychosocial (excessive workload, bullying), and psychological (post-traumatic stress disorder, anxiety) considerations. 
• The organization's hazard identification approach should consider all persons having access to the workplace and be appropriate to its scope, nature and size. 
• Documentation of hazard identification activities may include:  pre-job hazard assessments, job hazard analysis (JHAs), incident investigation reports, hazard alerts, regulatory information, customized safe work plans or site start-up meeting minutes. 
• The identification of hazards refers to reasonably foreseeable workplace specific hazards.</t>
  </si>
  <si>
    <t>• Lessons learned from incident investigations are communicated to workers when investigations are completed. 
• Communication can take place through such channels as workplace safety and health committee minutes, bulletin board postings, staff meetings or internal memos.</t>
  </si>
  <si>
    <t xml:space="preserve">• The auditor should determine if there is a process to initiate, investigate, resolve and follow-up on work refusals. </t>
  </si>
  <si>
    <t>Does each work location have the correct number of first aid providers with the training appropriate to the nature of the operation and the number of workers?</t>
  </si>
  <si>
    <t xml:space="preserve">Are workers provided with ongoing, refresher or additional safety training when required?  </t>
  </si>
  <si>
    <t xml:space="preserve">• The auditor must verify there are written procedures to prevent defective tools, equipment and vehicles from being used, and which provide instruction to employees with respect to the course of action to be followed.  A lockout system is the most common and is also a requirement under legislation.  </t>
  </si>
  <si>
    <t xml:space="preserve">• Personnel must be able to demonstrate their understanding of the company's process to remove defective items from service, including where and to whom they should  report or return defective items.  </t>
  </si>
  <si>
    <t xml:space="preserve">Engage workers in a discussion about the duties they perform and what existing and potential hazards they may be exposed to in their work areas. Workers should also be able to demonstrate an understanding of controls that have been implemented to eliminate or reduce the risk to their safety and health. If possible, frame the discussion within the context of a specific task or duty related to his or her position. Potential probing questions or criteria to look for may include:
(a) If machinery/equipment is used, are there any safeguards or procedures to remove defective items from service?
(b) Are there any safe work procedures for the work that you do?  
(c) What type of personal protective equipment do you need and how is this provided?
(d) Are you required to perform any pre-use inspections of tools or equipment?  
(e) If there are hazards present involving chemicals, musculoskeletal injury, other workers, contractors or other related hazards, what are the controls?  
</t>
  </si>
  <si>
    <r>
      <rPr>
        <b/>
        <sz val="10"/>
        <color theme="1"/>
        <rFont val="Calibri"/>
        <family val="2"/>
        <scheme val="minor"/>
      </rPr>
      <t>For provincially regulated workplaces:</t>
    </r>
    <r>
      <rPr>
        <sz val="10"/>
        <color theme="1"/>
        <rFont val="Calibri"/>
        <family val="2"/>
        <scheme val="minor"/>
      </rPr>
      <t xml:space="preserve">
• Workplace safety and health committees must be established for: each workplace where at least 20 of the employer's workers are regularly employed, in seasonal workplaces where at least 20 of the employer's workers are involved or are expected to be involved in work and the work is expected to continue for at least 90 days, at a construction project site where at least 20 workers are involved or expected to be involved in work and the project is expected to require more than 90 days to complete and any other individual workplace or class of workplace designated by a written order of the director of the Workplace Safety and Health Branch. 
• The auditor may verify implementation through the review of documents such as workplace safety and health committee terms of reference, minutes, inspection and investigation records noting signatures of committee/worker representative involvement.                                                                         </t>
    </r>
    <r>
      <rPr>
        <b/>
        <sz val="10"/>
        <color theme="1"/>
        <rFont val="Calibri"/>
        <family val="2"/>
        <scheme val="minor"/>
      </rPr>
      <t xml:space="preserve">For federally regulated workplaces: </t>
    </r>
    <r>
      <rPr>
        <sz val="10"/>
        <color theme="1"/>
        <rFont val="Calibri"/>
        <family val="2"/>
        <scheme val="minor"/>
      </rPr>
      <t xml:space="preserve">
• A workplace health and safety committee must be established for each workplace controlled by the employer that has 20 or more employees. 
• The auditor may verify implementation through the review of documents such as health and safety committee terms of reference, minutes, inspection and investigation records noting signatures of committee/worker representative involvement.  
•  In addition, every employer who normally employs directly three hundred or more workers must establish a Policy Health &amp; Safety committee,  select and appoint its members.  </t>
    </r>
  </si>
  <si>
    <r>
      <rPr>
        <b/>
        <sz val="10"/>
        <color theme="1"/>
        <rFont val="Calibri"/>
        <family val="2"/>
        <scheme val="minor"/>
      </rPr>
      <t xml:space="preserve">For provincially regulated workplaces:
</t>
    </r>
    <r>
      <rPr>
        <sz val="10"/>
        <color theme="1"/>
        <rFont val="Calibri"/>
        <family val="2"/>
        <scheme val="minor"/>
      </rPr>
      <t xml:space="preserve">The workplace safety and health committee must be established in accordance with provisions outlined in the </t>
    </r>
    <r>
      <rPr>
        <i/>
        <sz val="10"/>
        <color theme="1"/>
        <rFont val="Calibri"/>
        <family val="2"/>
        <scheme val="minor"/>
      </rPr>
      <t>Workplace Safety and Health Regulation</t>
    </r>
    <r>
      <rPr>
        <sz val="10"/>
        <color theme="1"/>
        <rFont val="Calibri"/>
        <family val="2"/>
        <scheme val="minor"/>
      </rPr>
      <t xml:space="preserve"> 217/2006. A workplace safety and health committee shall consist of at least four members and not more than 12, with at least half representing workers who are not associated with management. The auditor should determine if the safety and health committee that has been established has: accurate membership, representation and designation of both an employer and worker co-chair.
</t>
    </r>
    <r>
      <rPr>
        <b/>
        <sz val="10"/>
        <color theme="1"/>
        <rFont val="Calibri"/>
        <family val="2"/>
        <scheme val="minor"/>
      </rPr>
      <t>For federally regulated workplaces:</t>
    </r>
    <r>
      <rPr>
        <sz val="10"/>
        <color theme="1"/>
        <rFont val="Calibri"/>
        <family val="2"/>
        <scheme val="minor"/>
      </rPr>
      <t xml:space="preserve"> 
A workplace health and safety committee must consist of at least two persons.  At least half the members must be employees who do not exercise managerial functions. The committee must be constituted in accordance with the Canada Labour Code Part II.</t>
    </r>
  </si>
  <si>
    <r>
      <rPr>
        <b/>
        <sz val="10"/>
        <color theme="1"/>
        <rFont val="Calibri"/>
        <family val="2"/>
        <scheme val="minor"/>
      </rPr>
      <t xml:space="preserve">For provincially regulated workplaces:
</t>
    </r>
    <r>
      <rPr>
        <sz val="10"/>
        <color theme="1"/>
        <rFont val="Calibri"/>
        <family val="2"/>
        <scheme val="minor"/>
      </rPr>
      <t xml:space="preserve">The workplace safety and health committee must meet within one month of establishment and at regular intervals not exceeding three months thereafter. When a workplace safety and health representative is designated at a workplace, an employer must meet with the representative at regular intervals not exceeding three months to discuss safety and health matters.  These requirements are outlined in the </t>
    </r>
    <r>
      <rPr>
        <i/>
        <sz val="10"/>
        <color theme="1"/>
        <rFont val="Calibri"/>
        <family val="2"/>
        <scheme val="minor"/>
      </rPr>
      <t>Workplace Safety and Health Regulation</t>
    </r>
    <r>
      <rPr>
        <sz val="10"/>
        <color theme="1"/>
        <rFont val="Calibri"/>
        <family val="2"/>
        <scheme val="minor"/>
      </rPr>
      <t xml:space="preserve"> 217/2006. The auditor must review copies of meeting minutes to verify adherence to required frequency. 
</t>
    </r>
    <r>
      <rPr>
        <b/>
        <sz val="10"/>
        <color theme="1"/>
        <rFont val="Calibri"/>
        <family val="2"/>
        <scheme val="minor"/>
      </rPr>
      <t xml:space="preserve">For federally regulated workplaces: </t>
    </r>
    <r>
      <rPr>
        <sz val="10"/>
        <color theme="1"/>
        <rFont val="Calibri"/>
        <family val="2"/>
        <scheme val="minor"/>
      </rPr>
      <t xml:space="preserve">
• Each workplace health and safety committee is required to meet nine times a year, at regular intervals during regular working hours. The health and safety representative should regularly discuss health and safety issues with management.  </t>
    </r>
  </si>
  <si>
    <t>• In general, training involves the transfer of either skills or knowledge.  These require different training methods.  Knowledge based training might include such subject matter as rules, polices, or hazard information.  Appropriate training methods for knowledge based training might include:
 - Classroom training
 - Online training
 - Self study
 - Video-based training
• Skills-based training involves learning hands-on competencies such as wearing personal protective equipment, operating a piece of machinery, or doing a vehicle pre-trip inspection.  Appropriate training methods for skills based training might include:
 - Job shadowing
 - Demonstration
 - Hands-on coaching 
 - Emergency drills 
• Most training will likely involve a combination of knowledge and skills-based training. Training in safe work procedures will probably involve a discussion of the hazards and purpose of the procedure, followed by a demonstration.  Evaluation methods may include a review of the training outline, materials or plan.</t>
  </si>
  <si>
    <t xml:space="preserve">• The inspection program should include a policy and/or procedure requiring the proactive identification of all hazardous sources, situations or acts arising from the organization's activities. 
• The program should state a pre-determined frequency (e.g., monthly, weekly, daily) for inspecting the workplace (work areas), work processes (activities), procedures and equipment to identify substandard acts and conditions. 
• It should also identify roles and responsibilities for conducting inspections, reporting and follow-up. 
• All areas requiring inspection must be identified and may include:  buildings, office, shop, yard, project sites, storage areas, facilities, tools, equipment, processes, vehicles, etc. 
• The auditor must also verify that inspections are conducted in accordance with applicable legislation,  industry standards and manufacturers specifications.      </t>
  </si>
  <si>
    <t xml:space="preserve">• The auditor must confirm that procedures and schedules have been implemented outlining requirements for preventative maintenance of tools, equipment and vehicles, etc. (e.g., oil changes required as per manufacturer's specifications)  
• The employer should have an inventory of all assets requiring preventative maintenance.  The auditor should look for records relating to the inventory list of assets to verify preventative maintenance has been completed.  </t>
  </si>
  <si>
    <t xml:space="preserve">• The auditor should review investigation reports and determine if they are being completed in accordance with legislation and company policy. 
• Considerations should include:  a reasonable time frame between the occurrence and investigation, meaningful recommendations (avoidance of statements such as: 'be careful' and 'use caution'), appropriate signatures on report forms (e.g., supervisor, safety and health committee representative, senior management's review) and appropriate notifications (Workplace Safety and Health Branch, Workers Compensation Board, etc.). </t>
  </si>
  <si>
    <t>ECD06,
ECO03</t>
  </si>
  <si>
    <t>ECD10,
ECO08</t>
  </si>
  <si>
    <t>CDD04,
CDO01</t>
  </si>
  <si>
    <t>CDD05,
CDO02</t>
  </si>
  <si>
    <t>CDD06,
CDO03</t>
  </si>
  <si>
    <t>HID03,
HIO01</t>
  </si>
  <si>
    <t>EMD04,
EMO01</t>
  </si>
  <si>
    <t>EMD07,
EMO02</t>
  </si>
  <si>
    <t>CWD07,
CDO01</t>
  </si>
  <si>
    <t>TOD13,
TOO01</t>
  </si>
  <si>
    <t>IND07,
INO01</t>
  </si>
  <si>
    <t>IND09,
INO02</t>
  </si>
  <si>
    <t>IND12,
INO03</t>
  </si>
  <si>
    <t>IRD06,
IRO01</t>
  </si>
  <si>
    <t>ECO03,
ECD06</t>
  </si>
  <si>
    <t>ECO08,
ECD10</t>
  </si>
  <si>
    <t>CDO01,
CDD04</t>
  </si>
  <si>
    <t>CDO02,
CDD05</t>
  </si>
  <si>
    <t>CDO03,
CDD06</t>
  </si>
  <si>
    <t>HIO01,
HID03</t>
  </si>
  <si>
    <t>EMO01,
EMD04</t>
  </si>
  <si>
    <t>EMO02,
EMD07</t>
  </si>
  <si>
    <t>CWO01,
CWD07</t>
  </si>
  <si>
    <t>TOO01,
TOD13</t>
  </si>
  <si>
    <t>INO01,
IND07</t>
  </si>
  <si>
    <t>INO02,
IND09</t>
  </si>
  <si>
    <t>INO03,
IND12</t>
  </si>
  <si>
    <t>IRO01,
IRD06</t>
  </si>
  <si>
    <t>Document  and Observation</t>
  </si>
  <si>
    <t>Documents and Observation</t>
  </si>
  <si>
    <t>Is there a hearing conservation and noise control program?</t>
  </si>
  <si>
    <t>Has a procedure been developed, implemented, and followed that addresses working alone or in isolation?</t>
  </si>
  <si>
    <t>Have workers received cultural awareness training?</t>
  </si>
  <si>
    <r>
      <t xml:space="preserve">This SAFE Work Certified Audit was conducted on </t>
    </r>
    <r>
      <rPr>
        <b/>
        <sz val="11"/>
        <color rgb="FFFF0000"/>
        <rFont val="Calibri"/>
        <family val="2"/>
        <scheme val="minor"/>
      </rPr>
      <t>SBSC</t>
    </r>
    <r>
      <rPr>
        <sz val="11"/>
        <color theme="1"/>
        <rFont val="Calibri"/>
        <family val="2"/>
        <scheme val="minor"/>
      </rPr>
      <t xml:space="preserve"> from </t>
    </r>
    <r>
      <rPr>
        <b/>
        <sz val="11"/>
        <color rgb="FFFF0000"/>
        <rFont val="Calibri"/>
        <family val="2"/>
        <scheme val="minor"/>
      </rPr>
      <t>October 2, 20XX</t>
    </r>
    <r>
      <rPr>
        <sz val="11"/>
        <color theme="1"/>
        <rFont val="Calibri"/>
        <family val="2"/>
        <scheme val="minor"/>
      </rPr>
      <t xml:space="preserve"> through to </t>
    </r>
    <r>
      <rPr>
        <b/>
        <sz val="11"/>
        <color rgb="FFFF0000"/>
        <rFont val="Calibri"/>
        <family val="2"/>
        <scheme val="minor"/>
      </rPr>
      <t>October 4, 20XX</t>
    </r>
    <r>
      <rPr>
        <sz val="11"/>
        <color theme="1"/>
        <rFont val="Calibri"/>
        <family val="2"/>
        <scheme val="minor"/>
      </rPr>
      <t xml:space="preserve">. It was initiated and conducted under the authority of </t>
    </r>
    <r>
      <rPr>
        <b/>
        <sz val="11"/>
        <color rgb="FFFF0000"/>
        <rFont val="Calibri"/>
        <family val="2"/>
        <scheme val="minor"/>
      </rPr>
      <t>Joe Black, Operations Manager of SAFE Work Manitoba</t>
    </r>
    <r>
      <rPr>
        <sz val="11"/>
        <color theme="1"/>
        <rFont val="Calibri"/>
        <family val="2"/>
        <scheme val="minor"/>
      </rPr>
      <t xml:space="preserve">. The SAFE Work Certified Audit was conducted by </t>
    </r>
    <r>
      <rPr>
        <b/>
        <sz val="11"/>
        <color rgb="FFFF0000"/>
        <rFont val="Calibri"/>
        <family val="2"/>
        <scheme val="minor"/>
      </rPr>
      <t>Ryan Smith</t>
    </r>
    <r>
      <rPr>
        <sz val="11"/>
        <color theme="1"/>
        <rFont val="Calibri"/>
        <family val="2"/>
        <scheme val="minor"/>
      </rPr>
      <t>, a SAFE Work Certified Auditor.</t>
    </r>
  </si>
  <si>
    <t>Has the hearing conservation and noise control program been implemented in accordance with legislation?</t>
  </si>
  <si>
    <t>N - Industry Specific - Healthcare</t>
  </si>
  <si>
    <t>Industry Specific - Healthcare</t>
  </si>
  <si>
    <t>HCO01
HCD01</t>
  </si>
  <si>
    <t>HCO02
HCD02</t>
  </si>
  <si>
    <t>HCO03
HCD03</t>
  </si>
  <si>
    <t>HCO04
HCD04</t>
  </si>
  <si>
    <t>HCO05
HCD05</t>
  </si>
  <si>
    <t>HCO06
HCD06</t>
  </si>
  <si>
    <t>HCD01
HCO01</t>
  </si>
  <si>
    <t>HCD02
HCO02</t>
  </si>
  <si>
    <t>HCD03
HCO03</t>
  </si>
  <si>
    <t>HCD04
HCO04</t>
  </si>
  <si>
    <t>HCD05
HCO05</t>
  </si>
  <si>
    <t>HCD06
HCO06</t>
  </si>
  <si>
    <t>HCD08</t>
  </si>
  <si>
    <t>HCD09</t>
  </si>
  <si>
    <t>HCD10</t>
  </si>
  <si>
    <t>HCD12</t>
  </si>
  <si>
    <t>HCD11</t>
  </si>
  <si>
    <t>HCD07
HCO07</t>
  </si>
  <si>
    <t>HCO07
HCD07</t>
  </si>
  <si>
    <t>Has a manual material handling program been developed and implemented?</t>
  </si>
  <si>
    <t>Are applicable standards and legislation being followed regarding exposure to biological hazardous substances?</t>
  </si>
  <si>
    <t>NOTE: Through out this document the term "patient" refers to patient/resident/client.</t>
  </si>
  <si>
    <t>Are workers following the correct procedures for use, care and maintenance of lifting equipment?</t>
  </si>
  <si>
    <t xml:space="preserve">• Training required for work may include the following:
  - First Aid Certificates
  - Lift Truck Operator’s Certificates
  - Trade or skills qualifications 
  - Professional Driver’s Licenses
  - Safe Food Handling Certificate
• The date of expiry of all such certificates should be tracked and recertification scheduled to ensure that a worker remains qualified to perform their job.
</t>
  </si>
  <si>
    <t>Has a safe patient handling program been developed and implemented?</t>
  </si>
  <si>
    <t>• Auditor should verify this by ensuring the following are in place:
- current policy/operational procedure
- safe work procedures
- training records, training schedule, training current to the equipment and techniques used in facility 
- supervisor monitoring records</t>
  </si>
  <si>
    <t>Has a procedure been developed and implemented to assess the risk of violence/aggression/harassment?</t>
  </si>
  <si>
    <t>• Auditor should verify this by ensuring that the following are in place:
- current policy
- training records
- risk assessment tool (Safety Assessment Form Tool (SAFT) / Safe Visit Plan (SVP))
- safe work procedures
- logos available
- person of interest procedures
• Processes communicated to all required staff
• The program should include procedures designed for protection from aggressive patients/visitors/staff/pets/animals (e.g., Caution And Respect Everyday - C.A.R.E program / Code White)</t>
  </si>
  <si>
    <t xml:space="preserve">• Auditor should verify this by ensuring that the following are in place:
- current policy
- safe work procedures 
- training records, training schedule, training current to the equipment and techniques used in facility
- supervisor monitoring records
- maintenance log books, records of lifting equipment, preventative maintenance
</t>
  </si>
  <si>
    <t xml:space="preserve">Are safe driving protocols in place to protect workers who drive as part of their regular job duties (using personal or fleet vehicles) or use other motorized vehicles in the workplace (e.g., forklifts, tuggers, Cushman, etc.)? </t>
  </si>
  <si>
    <t xml:space="preserve">• Auditor should verify this by ensuring that the following are in place:
- driver abstracts, valid driver’s license, valid insurance, powered mobile equipment training certificates
- activity log process (check in and out)
- log sheets for signing road safety kit in/out 
- vehicle maintenance and inspection log sheets (pre-operational checks)
- driving policies (e.g., distracted driving, cell phone, impaired driving, fatigue)
- driving awareness training
</t>
  </si>
  <si>
    <t xml:space="preserve">• The employer must have a noise assessment survey conducted by a competent person (for facilities under the direct control of the employer).
• Based on the survey, a hearing conservation and noise control program must be developed. The auditor must review the written program which includes:
- noise surveys (noise map and dosimeter testing)
- audiometric testing reports
- personal protective equipment (PPE) requirements
- warning signage requirements
- training requirements
- safe work procedures
- process for addressing shift in hearing loss of an employee
</t>
  </si>
  <si>
    <t>Are applicable standards and legislation being followed regarding exposure to hazardous chemicals and radioactive materials?</t>
  </si>
  <si>
    <t>Is there a wellness management program in place and is it being followed?</t>
  </si>
  <si>
    <t>• Auditor should verify this by ensuring the following are in place:
- policies and procedures, including shift management, psychological safety and health support, burnout, mental health, moral injury, etc.
- wellness and peer support programs (may include training sessions, webinars)
- Employee Assistance Programs (EAP)</t>
  </si>
  <si>
    <t>Are there critical incident stress/post-traumatic stress and counselling supports in place for workers?</t>
  </si>
  <si>
    <t>• Auditor should verify this by ensuring the following are in place:
- training records
- critical incident notification systems
- critical incidents follow-up data
- EAP and annual reports</t>
  </si>
  <si>
    <t xml:space="preserve">• Auditor to verify through training records.
• Training may include ideas that promote the understanding of differences between people from different countries or other backgrounds (e.g., race, sexual orientation, religion), especially in differences of attitudes and values.
</t>
  </si>
  <si>
    <t xml:space="preserve">• Where the job requires a worker to work alone or in isolation, the employer must identify the risks, develop a procedure and train the worker on the procedure.
• Auditor should review risk assessments, working alone procedures, training records and check in/out protocols.
</t>
  </si>
  <si>
    <t xml:space="preserve">Are workers trained in the use, care and maintenance of specialized equipment? </t>
  </si>
  <si>
    <t xml:space="preserve">• Workers must receive training in the use, care and maintenance of specialized equipment (e.g., in areas such as diagnostics, operating rooms, maintenance, housekeeping, etc.).
• Auditor should verify this through training and maintenance records.
</t>
  </si>
  <si>
    <t>Are safe patient handling procedures adhered to?</t>
  </si>
  <si>
    <t xml:space="preserve">• Auditor should verify by observing:
- staff using equipment
- staff following SWPs
- transfer logos are posted and current 
- equipment in place (e.g., ceiling tracks, mechanical lifts, friction reducing devices, transfer belts, etc.)
- policies posted/accessible
</t>
  </si>
  <si>
    <t>Are there controls in place to reduce the risk of incidents involving violence/aggression/harassment?</t>
  </si>
  <si>
    <t xml:space="preserve">• Auditor should verify by observing:
- controls in place as requested by procedure (e.g., Plexiglas dividers, safe room exit for staff, personal alarms/panic buttons, two-way communication devices, security guards, lighting, convex mirrors, signage, etc.)  
- logos being utilized as per policy 
</t>
  </si>
  <si>
    <t xml:space="preserve">• Auditor should verify by observing:
- staff using equipment 
- staff following SWPs 
- posters/lifting awareness information posted and current 
- lifting equipment in place 
- policies posted/accessible
</t>
  </si>
  <si>
    <t>• Auditor should verify by observing emergency road safety kits, where applicable.</t>
  </si>
  <si>
    <t xml:space="preserve">• Auditor should verify that:
- PPE is available, stored, used and maintained according to applicable standards, procedures and legislation
- signage is posted
</t>
  </si>
  <si>
    <t xml:space="preserve">Are safe driving protocols in place to protect workers who drive as part of their regular job duties (using personal or fleet vehicles) or use other motorized vehicles in the workplace (forklifts, tuggers, Cushman, etc.)? 
</t>
  </si>
  <si>
    <t xml:space="preserve">Do workers who may be exposed to biological hazardous substances have access to appropriate PPE? </t>
  </si>
  <si>
    <t xml:space="preserve">• Auditor should verify by observing that:
- PPE is available, stored, used and maintained according to applicable standards, procedures and legislation
- collection and handling equipment is available for use, and it is stored and maintained according to applicable standards, procedures and legislation
- isolation protocols are posted, if required
</t>
  </si>
  <si>
    <t xml:space="preserve">Do workers who may be exposed to hazardous chemicals and radioactive materials have access to appropriate PPE? </t>
  </si>
  <si>
    <t xml:space="preserve">• Auditor should verify by observing that:
- PPE is available, stored, used and maintained according to applicable standards, procedures and legislation
- collection and handling equipment is available for use, stored and maintained according to applicable standards, procedures and legislation, and current SDSs are readily accessible
</t>
  </si>
  <si>
    <t>• Hazardous substances such as: 
contagious and infectious diseases from bloodborne pathogens, biohazardous materials, mould/ insect/rodent infestations must be controlled to eliminate/mitigate exposure.
• Procedures must be developed to address all applicable hazards.
• Auditor must verify that risk has been assessed and the following are in place: 
- safe work procedures (e.g., safe handling of sharps)
- employee protection protocols (e.g., immunization, fit testing)
- reporting, collection and handling protocols (e.g., post-exposure protocols, WHMIS, Transportation of Dangerous Goods (TDG), sharps containers, biosafety cabinets)
- infection prevention control plan (reviewed at minimum every three years)
- training records (e.g., fit testing records, four moments of hand hygiene)</t>
  </si>
  <si>
    <t>• Hazardous chemical and radioactive material, such as:
cleaning/disinfecting chemicals, hydrogen peroxide, formalin, alcohols, acids/bases, cytotoxic medications, illicit drugs, MRIs, X-rays, etc. must be controlled to eliminate exposure.
• Procedures must be developed to address all applicable hazards in accordance with applicable Safety Data Sheets (SDSs), Standards and legislation.
• Auditor must verify that risk has been assessed and the following are in place:
- safe work procedures (eg. Safe handling of materials, safe disposal)
- employee protection protocols (e.g., PPE, fit testing, medical surveillance)
- reporting, collection and handling protocols (e.g., TDG, dosimeters, spill procedures, fume hoods/sweeps, biosafety cabinets)
- training records (e.g., fit testing records, WHMIS)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</si>
</sst>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x14ac:knownFonts="1">
    <font>
      <sz val="11"/>
      <color theme="1"/>
      <name val="Calibri"/>
      <family val="2"/>
      <scheme val="minor"/>
    </font>
    <font>
      <sz val="11"/>
      <color theme="1"/>
      <name val="Cambria"/>
      <family val="1"/>
      <scheme val="major"/>
    </font>
    <font>
      <b/>
      <sz val="11"/>
      <color theme="1"/>
      <name val="Calibri"/>
      <family val="2"/>
      <scheme val="minor"/>
    </font>
    <font>
      <sz val="9"/>
      <color indexed="81"/>
      <name val="Tahoma"/>
      <family val="2"/>
    </font>
    <font>
      <b/>
      <sz val="11"/>
      <color theme="0"/>
      <name val="Calibri"/>
      <family val="2"/>
      <scheme val="minor"/>
    </font>
    <font>
      <sz val="11"/>
      <color theme="0"/>
      <name val="Calibri"/>
      <family val="2"/>
      <scheme val="minor"/>
    </font>
    <font>
      <sz val="11"/>
      <name val="Calibri"/>
      <family val="2"/>
      <scheme val="minor"/>
    </font>
    <font>
      <b/>
      <sz val="12"/>
      <color theme="1"/>
      <name val="Calibri"/>
      <family val="2"/>
      <scheme val="minor"/>
    </font>
    <font>
      <b/>
      <sz val="12"/>
      <name val="Calibri"/>
      <family val="2"/>
      <scheme val="minor"/>
    </font>
    <font>
      <b/>
      <sz val="11"/>
      <color rgb="FFFF0000"/>
      <name val="Calibri"/>
      <family val="2"/>
      <scheme val="minor"/>
    </font>
    <font>
      <sz val="10"/>
      <color theme="1"/>
      <name val="Calibri"/>
      <family val="2"/>
      <scheme val="minor"/>
    </font>
    <font>
      <b/>
      <sz val="10"/>
      <color theme="1"/>
      <name val="Calibri"/>
      <family val="2"/>
      <scheme val="minor"/>
    </font>
    <font>
      <sz val="10"/>
      <name val="Calibri"/>
      <family val="2"/>
      <scheme val="minor"/>
    </font>
    <font>
      <sz val="10"/>
      <color rgb="FF000000"/>
      <name val="Calibri"/>
      <family val="2"/>
      <scheme val="minor"/>
    </font>
    <font>
      <sz val="10"/>
      <color indexed="8"/>
      <name val="Calibri"/>
      <family val="2"/>
      <scheme val="minor"/>
    </font>
    <font>
      <i/>
      <sz val="10"/>
      <color theme="1"/>
      <name val="Calibri"/>
      <family val="2"/>
      <scheme val="minor"/>
    </font>
    <font>
      <sz val="10"/>
      <color rgb="FFFF0000"/>
      <name val="Calibri"/>
      <family val="2"/>
      <scheme val="minor"/>
    </font>
    <font>
      <b/>
      <u/>
      <sz val="10"/>
      <color theme="1"/>
      <name val="Calibri"/>
      <family val="2"/>
      <scheme val="minor"/>
    </font>
    <font>
      <b/>
      <sz val="10"/>
      <name val="Calibri"/>
      <family val="2"/>
      <scheme val="minor"/>
    </font>
    <font>
      <b/>
      <sz val="10"/>
      <color theme="0"/>
      <name val="Calibri"/>
      <family val="2"/>
      <scheme val="minor"/>
    </font>
    <font>
      <sz val="11"/>
      <color theme="0"/>
      <name val="Cambria"/>
      <family val="1"/>
      <scheme val="major"/>
    </font>
    <font>
      <sz val="11"/>
      <name val="Cambria"/>
      <family val="1"/>
      <scheme val="major"/>
    </font>
    <font>
      <b/>
      <sz val="11"/>
      <name val="Cambria"/>
      <family val="1"/>
      <scheme val="major"/>
    </font>
    <font>
      <b/>
      <sz val="11"/>
      <name val="Calibri"/>
      <family val="2"/>
      <scheme val="minor"/>
    </font>
    <font>
      <b/>
      <sz val="10"/>
      <color rgb="FFFF0000"/>
      <name val="Calibri"/>
      <family val="2"/>
      <scheme val="minor"/>
    </font>
    <font>
      <b/>
      <sz val="9"/>
      <color indexed="81"/>
      <name val="Tahoma"/>
      <family val="2"/>
    </font>
    <font>
      <sz val="12"/>
      <color rgb="FF000000"/>
      <name val="Calibri"/>
      <family val="2"/>
      <scheme val="minor"/>
    </font>
    <font>
      <b/>
      <sz val="14"/>
      <name val="Calibri"/>
      <family val="2"/>
      <scheme val="minor"/>
    </font>
    <font>
      <sz val="11"/>
      <color rgb="FFFF0000"/>
      <name val="Cambria"/>
      <family val="1"/>
      <scheme val="major"/>
    </font>
    <font>
      <sz val="11"/>
      <color theme="1"/>
      <name val="Calibri"/>
      <family val="2"/>
      <scheme val="minor"/>
    </font>
    <font>
      <b/>
      <sz val="11"/>
      <color theme="1"/>
      <name val="Cambria"/>
      <family val="1"/>
      <scheme val="major"/>
    </font>
    <font>
      <u/>
      <sz val="11"/>
      <color theme="1"/>
      <name val="Calibri"/>
      <family val="2"/>
      <scheme val="minor"/>
    </font>
    <font>
      <sz val="11"/>
      <color theme="1"/>
      <name val="Wingdings"/>
      <charset val="2"/>
    </font>
    <font>
      <b/>
      <sz val="11"/>
      <color theme="4"/>
      <name val="Calibri"/>
      <family val="2"/>
      <scheme val="minor"/>
    </font>
    <font>
      <b/>
      <sz val="11"/>
      <color theme="3" tint="0.39997558519241921"/>
      <name val="Calibri"/>
      <family val="2"/>
      <scheme val="minor"/>
    </font>
    <font>
      <sz val="11"/>
      <color rgb="FFFF0000"/>
      <name val="Calibri"/>
      <family val="2"/>
      <scheme val="minor"/>
    </font>
    <font>
      <u/>
      <sz val="11"/>
      <color theme="10"/>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5" tint="0.59999389629810485"/>
        <bgColor theme="1"/>
      </patternFill>
    </fill>
    <fill>
      <patternFill patternType="solid">
        <fgColor theme="0" tint="-0.249977111117893"/>
        <bgColor indexed="64"/>
      </patternFill>
    </fill>
    <fill>
      <patternFill patternType="solid">
        <fgColor theme="0"/>
        <bgColor theme="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1"/>
        <bgColor indexed="64"/>
      </patternFill>
    </fill>
    <fill>
      <patternFill patternType="solid">
        <fgColor rgb="FFFFFF99"/>
        <bgColor indexed="64"/>
      </patternFill>
    </fill>
    <fill>
      <patternFill patternType="solid">
        <fgColor theme="9" tint="0.79998168889431442"/>
        <bgColor indexed="64"/>
      </patternFill>
    </fill>
    <fill>
      <patternFill patternType="solid">
        <fgColor rgb="FFFFFFCC"/>
        <bgColor indexed="64"/>
      </patternFill>
    </fill>
    <fill>
      <patternFill patternType="solid">
        <fgColor theme="0" tint="-0.499984740745262"/>
        <bgColor indexed="64"/>
      </patternFill>
    </fill>
    <fill>
      <patternFill patternType="solid">
        <fgColor rgb="FFFFFF00"/>
        <bgColor indexed="64"/>
      </patternFill>
    </fill>
    <fill>
      <patternFill patternType="solid">
        <fgColor theme="0" tint="-0.3499862666707357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theme="1"/>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style="thin">
        <color theme="1"/>
      </top>
      <bottom style="thin">
        <color auto="1"/>
      </bottom>
      <diagonal/>
    </border>
    <border>
      <left style="thin">
        <color auto="1"/>
      </left>
      <right style="thin">
        <color auto="1"/>
      </right>
      <top/>
      <bottom/>
      <diagonal/>
    </border>
    <border>
      <left/>
      <right/>
      <top/>
      <bottom style="thin">
        <color theme="0"/>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9" fontId="29" fillId="0" borderId="0" applyFont="0" applyFill="0" applyBorder="0" applyAlignment="0" applyProtection="0"/>
    <xf numFmtId="0" fontId="36" fillId="0" borderId="0" applyNumberFormat="0" applyFill="0" applyBorder="0" applyAlignment="0" applyProtection="0"/>
  </cellStyleXfs>
  <cellXfs count="554">
    <xf numFmtId="0" fontId="0" fillId="0" borderId="0" xfId="0"/>
    <xf numFmtId="0" fontId="1" fillId="0" borderId="0" xfId="0" applyFont="1"/>
    <xf numFmtId="0" fontId="1" fillId="0" borderId="0" xfId="0" applyNumberFormat="1" applyFont="1"/>
    <xf numFmtId="0" fontId="0" fillId="0" borderId="0" xfId="0" applyAlignment="1">
      <alignment horizontal="center"/>
    </xf>
    <xf numFmtId="0" fontId="0" fillId="0" borderId="0" xfId="0" applyAlignment="1"/>
    <xf numFmtId="0" fontId="1" fillId="0" borderId="0" xfId="0" applyFont="1" applyAlignment="1">
      <alignment horizontal="left" indent="2"/>
    </xf>
    <xf numFmtId="1" fontId="6" fillId="0" borderId="0" xfId="0" applyNumberFormat="1" applyFont="1" applyFill="1" applyBorder="1" applyAlignment="1">
      <alignment horizontal="center"/>
    </xf>
    <xf numFmtId="9" fontId="6" fillId="0" borderId="0" xfId="0" applyNumberFormat="1" applyFont="1" applyFill="1" applyBorder="1" applyAlignment="1">
      <alignment horizontal="center"/>
    </xf>
    <xf numFmtId="9" fontId="6" fillId="0" borderId="0" xfId="0" applyNumberFormat="1" applyFont="1" applyFill="1" applyBorder="1" applyAlignment="1">
      <alignment horizontal="center" vertical="top" wrapText="1"/>
    </xf>
    <xf numFmtId="1" fontId="6" fillId="0" borderId="0" xfId="0" applyNumberFormat="1" applyFont="1" applyFill="1" applyBorder="1" applyAlignment="1">
      <alignment horizontal="center" vertical="top" wrapText="1"/>
    </xf>
    <xf numFmtId="0" fontId="0" fillId="0" borderId="14" xfId="0" applyBorder="1"/>
    <xf numFmtId="0" fontId="0" fillId="2" borderId="0" xfId="0" applyFill="1"/>
    <xf numFmtId="0" fontId="0" fillId="2" borderId="0" xfId="0" applyFill="1" applyBorder="1"/>
    <xf numFmtId="0" fontId="0" fillId="2" borderId="16" xfId="0" applyFill="1" applyBorder="1"/>
    <xf numFmtId="0" fontId="0" fillId="2" borderId="18" xfId="0" applyFill="1" applyBorder="1"/>
    <xf numFmtId="0" fontId="0" fillId="2" borderId="7" xfId="0" applyFill="1" applyBorder="1"/>
    <xf numFmtId="0" fontId="5" fillId="2" borderId="0" xfId="0" applyFont="1" applyFill="1" applyBorder="1" applyAlignment="1">
      <alignment horizontal="center"/>
    </xf>
    <xf numFmtId="0" fontId="0" fillId="2" borderId="11" xfId="0" applyFill="1" applyBorder="1"/>
    <xf numFmtId="0" fontId="0" fillId="2" borderId="8" xfId="0" applyFill="1" applyBorder="1"/>
    <xf numFmtId="0" fontId="0" fillId="2" borderId="15" xfId="0" applyFill="1" applyBorder="1"/>
    <xf numFmtId="0" fontId="8" fillId="2" borderId="1" xfId="0" applyFont="1" applyFill="1" applyBorder="1" applyAlignment="1">
      <alignment horizontal="right"/>
    </xf>
    <xf numFmtId="0" fontId="8" fillId="2" borderId="1" xfId="0" applyFont="1" applyFill="1" applyBorder="1" applyAlignment="1">
      <alignment horizontal="right" vertical="top" wrapText="1"/>
    </xf>
    <xf numFmtId="0" fontId="8" fillId="2" borderId="3" xfId="0" applyFont="1" applyFill="1" applyBorder="1" applyAlignment="1">
      <alignment horizontal="right" vertical="top" wrapText="1"/>
    </xf>
    <xf numFmtId="0" fontId="8" fillId="2" borderId="3" xfId="0" applyFont="1" applyFill="1" applyBorder="1" applyAlignment="1">
      <alignment horizontal="right"/>
    </xf>
    <xf numFmtId="0" fontId="0" fillId="2" borderId="0" xfId="0" applyFill="1" applyAlignment="1">
      <alignment horizontal="center"/>
    </xf>
    <xf numFmtId="0" fontId="2" fillId="2" borderId="0" xfId="0" applyFont="1" applyFill="1"/>
    <xf numFmtId="0" fontId="6" fillId="2" borderId="0" xfId="0" applyFont="1" applyFill="1" applyBorder="1" applyAlignment="1">
      <alignment horizontal="left"/>
    </xf>
    <xf numFmtId="0" fontId="0" fillId="0" borderId="0" xfId="0" applyAlignment="1">
      <alignment horizontal="left" vertical="top" wrapText="1"/>
    </xf>
    <xf numFmtId="0" fontId="10" fillId="2" borderId="1" xfId="0" applyFont="1" applyFill="1" applyBorder="1" applyAlignment="1">
      <alignment horizontal="left" vertical="top" wrapText="1"/>
    </xf>
    <xf numFmtId="0" fontId="10" fillId="2" borderId="1" xfId="0" applyFont="1" applyFill="1" applyBorder="1" applyAlignment="1">
      <alignment horizontal="center" vertical="top" wrapText="1"/>
    </xf>
    <xf numFmtId="49" fontId="10" fillId="0" borderId="1" xfId="0" applyNumberFormat="1" applyFont="1" applyBorder="1" applyAlignment="1">
      <alignment horizontal="center" vertical="top" wrapText="1"/>
    </xf>
    <xf numFmtId="0" fontId="10" fillId="0" borderId="1" xfId="0" applyNumberFormat="1" applyFont="1" applyBorder="1" applyAlignment="1">
      <alignment horizontal="left" vertical="top" wrapText="1"/>
    </xf>
    <xf numFmtId="49" fontId="10" fillId="0" borderId="1" xfId="0" applyNumberFormat="1" applyFont="1" applyBorder="1" applyAlignment="1">
      <alignment horizontal="left" vertical="top" wrapText="1"/>
    </xf>
    <xf numFmtId="49" fontId="10" fillId="2" borderId="1" xfId="0" applyNumberFormat="1" applyFont="1" applyFill="1" applyBorder="1" applyAlignment="1">
      <alignment horizontal="center" vertical="top" wrapText="1"/>
    </xf>
    <xf numFmtId="0" fontId="0" fillId="2" borderId="18" xfId="0" applyFill="1" applyBorder="1" applyAlignment="1">
      <alignment horizontal="center"/>
    </xf>
    <xf numFmtId="0" fontId="10" fillId="0" borderId="0" xfId="0" applyFont="1"/>
    <xf numFmtId="0" fontId="10" fillId="0" borderId="0" xfId="0" applyNumberFormat="1" applyFont="1"/>
    <xf numFmtId="49" fontId="11" fillId="2" borderId="1" xfId="0" applyNumberFormat="1" applyFont="1" applyFill="1" applyBorder="1" applyAlignment="1">
      <alignment horizontal="center" vertical="top" wrapText="1"/>
    </xf>
    <xf numFmtId="49" fontId="10" fillId="2" borderId="1" xfId="0" applyNumberFormat="1" applyFont="1" applyFill="1" applyBorder="1" applyAlignment="1">
      <alignment horizontal="left" vertical="top" wrapText="1"/>
    </xf>
    <xf numFmtId="0" fontId="10" fillId="2" borderId="1" xfId="0" applyNumberFormat="1" applyFont="1" applyFill="1" applyBorder="1" applyAlignment="1">
      <alignment horizontal="left" vertical="top" wrapText="1"/>
    </xf>
    <xf numFmtId="49" fontId="12" fillId="2" borderId="1" xfId="0" applyNumberFormat="1" applyFont="1" applyFill="1" applyBorder="1" applyAlignment="1">
      <alignment horizontal="left" vertical="top" wrapText="1"/>
    </xf>
    <xf numFmtId="0" fontId="12" fillId="2" borderId="1" xfId="0" applyNumberFormat="1" applyFont="1" applyFill="1" applyBorder="1" applyAlignment="1">
      <alignment horizontal="left" vertical="top" wrapText="1"/>
    </xf>
    <xf numFmtId="0" fontId="10" fillId="2" borderId="1" xfId="0" applyFont="1" applyFill="1" applyBorder="1" applyAlignment="1">
      <alignment vertical="top"/>
    </xf>
    <xf numFmtId="0" fontId="12" fillId="0" borderId="1" xfId="0" applyNumberFormat="1" applyFont="1" applyBorder="1" applyAlignment="1">
      <alignment horizontal="left" vertical="top" wrapText="1"/>
    </xf>
    <xf numFmtId="1" fontId="11" fillId="0" borderId="1" xfId="0" applyNumberFormat="1" applyFont="1" applyBorder="1" applyAlignment="1">
      <alignment horizontal="center" vertical="top" wrapText="1"/>
    </xf>
    <xf numFmtId="0" fontId="2" fillId="3" borderId="1" xfId="0" applyFont="1" applyFill="1" applyBorder="1" applyAlignment="1">
      <alignment horizontal="center" wrapText="1"/>
    </xf>
    <xf numFmtId="0" fontId="10" fillId="0" borderId="3" xfId="0" applyNumberFormat="1" applyFont="1" applyBorder="1" applyAlignment="1">
      <alignment horizontal="left" vertical="top" wrapText="1"/>
    </xf>
    <xf numFmtId="1" fontId="10" fillId="0" borderId="10" xfId="0" applyNumberFormat="1" applyFont="1" applyBorder="1" applyAlignment="1">
      <alignment horizontal="center" vertical="top" wrapText="1"/>
    </xf>
    <xf numFmtId="49" fontId="10" fillId="0" borderId="3" xfId="0" applyNumberFormat="1" applyFont="1" applyBorder="1" applyAlignment="1">
      <alignment horizontal="left" vertical="top" wrapText="1"/>
    </xf>
    <xf numFmtId="49" fontId="10" fillId="0" borderId="3" xfId="0" applyNumberFormat="1" applyFont="1" applyBorder="1" applyAlignment="1">
      <alignment horizontal="center" vertical="top" wrapText="1"/>
    </xf>
    <xf numFmtId="49" fontId="12" fillId="0" borderId="1" xfId="0" applyNumberFormat="1" applyFont="1" applyBorder="1" applyAlignment="1">
      <alignment horizontal="left" vertical="top" wrapText="1"/>
    </xf>
    <xf numFmtId="0" fontId="10" fillId="0" borderId="1" xfId="0" applyNumberFormat="1" applyFont="1" applyBorder="1" applyAlignment="1">
      <alignment horizontal="left" vertical="top" wrapText="1" readingOrder="1"/>
    </xf>
    <xf numFmtId="49" fontId="10" fillId="0" borderId="1" xfId="0" applyNumberFormat="1" applyFont="1" applyBorder="1" applyAlignment="1">
      <alignment horizontal="left" vertical="top" wrapText="1" readingOrder="1"/>
    </xf>
    <xf numFmtId="0" fontId="10" fillId="2" borderId="9" xfId="0" applyNumberFormat="1" applyFont="1" applyFill="1" applyBorder="1" applyAlignment="1">
      <alignment horizontal="left" vertical="top" wrapText="1"/>
    </xf>
    <xf numFmtId="0" fontId="19" fillId="2" borderId="0" xfId="0" applyFont="1" applyFill="1" applyBorder="1" applyAlignment="1">
      <alignment horizontal="center"/>
    </xf>
    <xf numFmtId="0" fontId="20" fillId="2" borderId="0" xfId="0" applyFont="1" applyFill="1" applyBorder="1"/>
    <xf numFmtId="0" fontId="1" fillId="2" borderId="0" xfId="0" applyFont="1" applyFill="1" applyBorder="1"/>
    <xf numFmtId="0" fontId="1" fillId="2" borderId="0" xfId="0" applyFont="1" applyFill="1"/>
    <xf numFmtId="0" fontId="19" fillId="6" borderId="0" xfId="0" applyFont="1" applyFill="1" applyBorder="1" applyAlignment="1">
      <alignment horizontal="center"/>
    </xf>
    <xf numFmtId="0" fontId="21" fillId="2" borderId="0" xfId="0" applyFont="1" applyFill="1" applyBorder="1"/>
    <xf numFmtId="0" fontId="21" fillId="0" borderId="0" xfId="0" applyFont="1" applyBorder="1"/>
    <xf numFmtId="0" fontId="18" fillId="0" borderId="0" xfId="0" applyFont="1" applyFill="1" applyBorder="1" applyAlignment="1">
      <alignment horizontal="center"/>
    </xf>
    <xf numFmtId="49" fontId="12" fillId="2" borderId="1" xfId="0" applyNumberFormat="1" applyFont="1" applyFill="1" applyBorder="1" applyAlignment="1">
      <alignment vertical="top" wrapText="1"/>
    </xf>
    <xf numFmtId="1" fontId="10" fillId="0" borderId="1" xfId="0" applyNumberFormat="1" applyFont="1" applyBorder="1" applyAlignment="1">
      <alignment horizontal="center" vertical="top" wrapText="1"/>
    </xf>
    <xf numFmtId="0" fontId="1" fillId="2" borderId="0" xfId="0" applyNumberFormat="1" applyFont="1" applyFill="1"/>
    <xf numFmtId="2" fontId="11" fillId="2" borderId="1" xfId="0" applyNumberFormat="1" applyFont="1" applyFill="1" applyBorder="1" applyAlignment="1">
      <alignment horizontal="center" vertical="center" wrapText="1"/>
    </xf>
    <xf numFmtId="2" fontId="11" fillId="2" borderId="1" xfId="0" applyNumberFormat="1" applyFont="1" applyFill="1" applyBorder="1" applyAlignment="1">
      <alignment horizontal="center" vertical="top" wrapText="1"/>
    </xf>
    <xf numFmtId="2" fontId="10" fillId="2" borderId="1" xfId="0" applyNumberFormat="1" applyFont="1" applyFill="1" applyBorder="1" applyAlignment="1">
      <alignment horizontal="left" vertical="top" wrapText="1"/>
    </xf>
    <xf numFmtId="0" fontId="2" fillId="0" borderId="0" xfId="0" applyFont="1"/>
    <xf numFmtId="0" fontId="1" fillId="0" borderId="0" xfId="0" applyFont="1" applyProtection="1">
      <protection locked="0"/>
    </xf>
    <xf numFmtId="0" fontId="21" fillId="2" borderId="0" xfId="0" applyFont="1" applyFill="1" applyBorder="1" applyProtection="1"/>
    <xf numFmtId="0" fontId="21" fillId="0" borderId="0" xfId="0" applyFont="1" applyBorder="1" applyProtection="1"/>
    <xf numFmtId="0" fontId="1" fillId="0" borderId="0" xfId="0" applyFont="1" applyProtection="1"/>
    <xf numFmtId="1" fontId="18" fillId="2" borderId="1" xfId="0" applyNumberFormat="1" applyFont="1" applyFill="1" applyBorder="1" applyAlignment="1" applyProtection="1">
      <alignment horizontal="center" vertical="center" wrapText="1"/>
    </xf>
    <xf numFmtId="1" fontId="10" fillId="2" borderId="1" xfId="0" applyNumberFormat="1" applyFont="1" applyFill="1" applyBorder="1" applyAlignment="1">
      <alignment horizontal="center" vertical="top" wrapText="1"/>
    </xf>
    <xf numFmtId="1" fontId="10" fillId="2" borderId="3" xfId="0" applyNumberFormat="1" applyFont="1" applyFill="1" applyBorder="1" applyAlignment="1">
      <alignment horizontal="center" vertical="top" wrapText="1"/>
    </xf>
    <xf numFmtId="1" fontId="0" fillId="5" borderId="4" xfId="0" applyNumberFormat="1" applyFont="1" applyFill="1" applyBorder="1" applyAlignment="1">
      <alignment vertical="top" wrapText="1"/>
    </xf>
    <xf numFmtId="1" fontId="2" fillId="5" borderId="4" xfId="0" applyNumberFormat="1" applyFont="1" applyFill="1" applyBorder="1" applyAlignment="1">
      <alignment vertical="top" wrapText="1"/>
    </xf>
    <xf numFmtId="1" fontId="2" fillId="5" borderId="11" xfId="0" applyNumberFormat="1" applyFont="1" applyFill="1" applyBorder="1" applyAlignment="1">
      <alignment vertical="top" wrapText="1"/>
    </xf>
    <xf numFmtId="0" fontId="23" fillId="2" borderId="0" xfId="0" applyFont="1" applyFill="1" applyBorder="1" applyAlignment="1">
      <alignment horizontal="center"/>
    </xf>
    <xf numFmtId="49" fontId="10" fillId="2" borderId="3" xfId="0" applyNumberFormat="1" applyFont="1" applyFill="1" applyBorder="1" applyAlignment="1">
      <alignment vertical="top" wrapText="1"/>
    </xf>
    <xf numFmtId="49" fontId="10" fillId="2" borderId="1" xfId="0" applyNumberFormat="1" applyFont="1" applyFill="1" applyBorder="1" applyAlignment="1">
      <alignment vertical="top" wrapText="1"/>
    </xf>
    <xf numFmtId="0" fontId="2" fillId="2" borderId="0" xfId="0" applyFont="1" applyFill="1" applyBorder="1" applyAlignment="1"/>
    <xf numFmtId="0" fontId="0" fillId="2" borderId="0" xfId="0" applyFill="1" applyAlignment="1">
      <alignment horizontal="center"/>
    </xf>
    <xf numFmtId="0" fontId="21" fillId="2" borderId="0" xfId="0" applyFont="1" applyFill="1" applyBorder="1" applyAlignment="1">
      <alignment horizontal="center"/>
    </xf>
    <xf numFmtId="0" fontId="21" fillId="0" borderId="0" xfId="0" applyFont="1" applyBorder="1" applyAlignment="1">
      <alignment horizontal="center"/>
    </xf>
    <xf numFmtId="0" fontId="0" fillId="2" borderId="0" xfId="0" applyFill="1" applyAlignment="1">
      <alignment horizontal="center"/>
    </xf>
    <xf numFmtId="0" fontId="0" fillId="2" borderId="0" xfId="0" applyFill="1" applyAlignment="1">
      <alignment horizontal="center"/>
    </xf>
    <xf numFmtId="1" fontId="24" fillId="3" borderId="1" xfId="0" applyNumberFormat="1" applyFont="1" applyFill="1" applyBorder="1" applyAlignment="1">
      <alignment horizontal="center" vertical="top" wrapText="1"/>
    </xf>
    <xf numFmtId="0" fontId="2" fillId="5" borderId="5" xfId="0" applyFont="1" applyFill="1" applyBorder="1" applyAlignment="1">
      <alignment horizontal="center" vertical="top" wrapText="1"/>
    </xf>
    <xf numFmtId="1" fontId="2" fillId="5" borderId="1" xfId="0" applyNumberFormat="1" applyFont="1" applyFill="1" applyBorder="1" applyAlignment="1">
      <alignment horizontal="center" vertical="top" wrapText="1"/>
    </xf>
    <xf numFmtId="49" fontId="5" fillId="2" borderId="0" xfId="0" applyNumberFormat="1" applyFont="1" applyFill="1" applyBorder="1" applyAlignment="1">
      <alignment horizontal="center"/>
    </xf>
    <xf numFmtId="0" fontId="2" fillId="5" borderId="1" xfId="0" applyFont="1" applyFill="1" applyBorder="1" applyAlignment="1">
      <alignment horizontal="center" vertical="top" wrapText="1"/>
    </xf>
    <xf numFmtId="49" fontId="18" fillId="3" borderId="1" xfId="0" applyNumberFormat="1" applyFont="1" applyFill="1" applyBorder="1" applyAlignment="1">
      <alignment horizontal="center" vertical="top" wrapText="1"/>
    </xf>
    <xf numFmtId="0" fontId="18" fillId="3" borderId="1" xfId="0" applyNumberFormat="1" applyFont="1" applyFill="1" applyBorder="1" applyAlignment="1">
      <alignment horizontal="center" vertical="top" wrapText="1"/>
    </xf>
    <xf numFmtId="0" fontId="10" fillId="2" borderId="9" xfId="0" applyFont="1" applyFill="1" applyBorder="1" applyAlignment="1">
      <alignment horizontal="left" vertical="top" wrapText="1"/>
    </xf>
    <xf numFmtId="0" fontId="2" fillId="2" borderId="16" xfId="0" applyFont="1" applyFill="1" applyBorder="1" applyAlignment="1">
      <alignment horizontal="center"/>
    </xf>
    <xf numFmtId="0" fontId="2" fillId="5" borderId="1" xfId="0" applyFont="1" applyFill="1" applyBorder="1" applyAlignment="1">
      <alignment horizontal="center" wrapText="1"/>
    </xf>
    <xf numFmtId="0" fontId="11" fillId="8" borderId="1" xfId="0" applyFont="1" applyFill="1" applyBorder="1" applyAlignment="1">
      <alignment horizontal="center" vertical="top" wrapText="1"/>
    </xf>
    <xf numFmtId="0" fontId="12" fillId="2" borderId="9" xfId="0" applyNumberFormat="1" applyFont="1" applyFill="1" applyBorder="1" applyAlignment="1">
      <alignment horizontal="left" vertical="top" wrapText="1"/>
    </xf>
    <xf numFmtId="49" fontId="10" fillId="2" borderId="9" xfId="0" applyNumberFormat="1" applyFont="1" applyFill="1" applyBorder="1" applyAlignment="1">
      <alignment horizontal="left" vertical="top" wrapText="1"/>
    </xf>
    <xf numFmtId="0" fontId="10" fillId="2" borderId="9" xfId="0" applyNumberFormat="1" applyFont="1" applyFill="1" applyBorder="1" applyAlignment="1">
      <alignment horizontal="left" vertical="top" wrapText="1" readingOrder="1"/>
    </xf>
    <xf numFmtId="49" fontId="12" fillId="2" borderId="9" xfId="0" applyNumberFormat="1" applyFont="1" applyFill="1" applyBorder="1" applyAlignment="1">
      <alignment horizontal="left" vertical="top" wrapText="1" readingOrder="1"/>
    </xf>
    <xf numFmtId="49" fontId="10" fillId="2" borderId="9" xfId="0" applyNumberFormat="1" applyFont="1" applyFill="1" applyBorder="1" applyAlignment="1">
      <alignment horizontal="left" vertical="top" wrapText="1" readingOrder="1"/>
    </xf>
    <xf numFmtId="0" fontId="2" fillId="5" borderId="5" xfId="0" applyFont="1" applyFill="1" applyBorder="1" applyAlignment="1">
      <alignment horizontal="center" wrapText="1"/>
    </xf>
    <xf numFmtId="0" fontId="10" fillId="2" borderId="5" xfId="0" applyNumberFormat="1" applyFont="1" applyFill="1" applyBorder="1" applyAlignment="1">
      <alignment horizontal="center" vertical="top" wrapText="1"/>
    </xf>
    <xf numFmtId="0" fontId="11" fillId="8" borderId="5" xfId="0" applyNumberFormat="1" applyFont="1" applyFill="1" applyBorder="1" applyAlignment="1">
      <alignment horizontal="center" vertical="top" wrapText="1"/>
    </xf>
    <xf numFmtId="0" fontId="13" fillId="2" borderId="5" xfId="0" applyNumberFormat="1" applyFont="1" applyFill="1" applyBorder="1" applyAlignment="1">
      <alignment horizontal="center" vertical="top" wrapText="1"/>
    </xf>
    <xf numFmtId="0" fontId="13" fillId="2" borderId="7" xfId="0" applyNumberFormat="1" applyFont="1" applyFill="1" applyBorder="1" applyAlignment="1">
      <alignment horizontal="center" vertical="top" wrapText="1"/>
    </xf>
    <xf numFmtId="2" fontId="11" fillId="9" borderId="1" xfId="0" applyNumberFormat="1" applyFont="1" applyFill="1" applyBorder="1" applyAlignment="1">
      <alignment horizontal="center" vertical="center" wrapText="1"/>
    </xf>
    <xf numFmtId="1" fontId="0" fillId="2" borderId="18" xfId="0" applyNumberFormat="1" applyFill="1" applyBorder="1" applyAlignment="1">
      <alignment horizontal="center"/>
    </xf>
    <xf numFmtId="0" fontId="8" fillId="2" borderId="15" xfId="0" applyFont="1" applyFill="1" applyBorder="1" applyAlignment="1">
      <alignment horizontal="right"/>
    </xf>
    <xf numFmtId="0" fontId="8" fillId="2" borderId="0" xfId="0" applyFont="1" applyFill="1" applyBorder="1" applyAlignment="1">
      <alignment horizontal="right"/>
    </xf>
    <xf numFmtId="0" fontId="8" fillId="2" borderId="16" xfId="0" applyFont="1" applyFill="1" applyBorder="1" applyAlignment="1">
      <alignment horizontal="left"/>
    </xf>
    <xf numFmtId="0" fontId="8" fillId="2" borderId="0" xfId="0" applyFont="1" applyFill="1" applyBorder="1" applyAlignment="1">
      <alignment horizontal="left"/>
    </xf>
    <xf numFmtId="0" fontId="8" fillId="2" borderId="18" xfId="0" applyFont="1" applyFill="1" applyBorder="1" applyAlignment="1">
      <alignment horizontal="right" vertical="top" wrapText="1"/>
    </xf>
    <xf numFmtId="0" fontId="8" fillId="2" borderId="0" xfId="0" applyFont="1" applyFill="1" applyBorder="1" applyAlignment="1">
      <alignment horizontal="center"/>
    </xf>
    <xf numFmtId="0" fontId="0" fillId="2" borderId="0" xfId="0" applyFill="1" applyBorder="1" applyAlignment="1"/>
    <xf numFmtId="0" fontId="5" fillId="2" borderId="18" xfId="0" applyFont="1" applyFill="1" applyBorder="1" applyAlignment="1">
      <alignment horizontal="center"/>
    </xf>
    <xf numFmtId="0" fontId="23" fillId="2" borderId="0" xfId="0" applyFont="1" applyFill="1" applyBorder="1" applyAlignment="1">
      <alignment horizontal="left"/>
    </xf>
    <xf numFmtId="0" fontId="6" fillId="2" borderId="0" xfId="0" applyFont="1" applyFill="1" applyBorder="1" applyAlignment="1">
      <alignment horizontal="center"/>
    </xf>
    <xf numFmtId="1" fontId="13" fillId="2" borderId="9" xfId="0" applyNumberFormat="1" applyFont="1" applyFill="1" applyBorder="1" applyAlignment="1">
      <alignment horizontal="center" vertical="top" wrapText="1"/>
    </xf>
    <xf numFmtId="1" fontId="13" fillId="2" borderId="10" xfId="0" applyNumberFormat="1" applyFont="1" applyFill="1" applyBorder="1" applyAlignment="1">
      <alignment horizontal="center" vertical="top" wrapText="1"/>
    </xf>
    <xf numFmtId="1" fontId="13" fillId="0" borderId="9" xfId="0" applyNumberFormat="1" applyFont="1" applyBorder="1" applyAlignment="1">
      <alignment horizontal="center" vertical="top" wrapText="1"/>
    </xf>
    <xf numFmtId="1" fontId="13" fillId="0" borderId="10" xfId="0" applyNumberFormat="1" applyFont="1" applyBorder="1" applyAlignment="1">
      <alignment horizontal="center" vertical="top" wrapText="1"/>
    </xf>
    <xf numFmtId="1" fontId="10" fillId="2" borderId="9" xfId="0" applyNumberFormat="1" applyFont="1" applyFill="1" applyBorder="1" applyAlignment="1">
      <alignment horizontal="center" vertical="top" wrapText="1"/>
    </xf>
    <xf numFmtId="1" fontId="13" fillId="0" borderId="12" xfId="0" applyNumberFormat="1" applyFont="1" applyBorder="1" applyAlignment="1">
      <alignment horizontal="center" vertical="top" wrapText="1"/>
    </xf>
    <xf numFmtId="1" fontId="0" fillId="5" borderId="1" xfId="0" applyNumberFormat="1" applyFont="1" applyFill="1" applyBorder="1" applyAlignment="1">
      <alignment horizontal="center" vertical="top" wrapText="1"/>
    </xf>
    <xf numFmtId="1" fontId="2" fillId="5" borderId="3" xfId="0" applyNumberFormat="1" applyFont="1" applyFill="1" applyBorder="1" applyAlignment="1">
      <alignment horizontal="center" vertical="top" wrapText="1"/>
    </xf>
    <xf numFmtId="1" fontId="2" fillId="5" borderId="3" xfId="0" applyNumberFormat="1" applyFont="1" applyFill="1" applyBorder="1" applyAlignment="1">
      <alignment vertical="top" wrapText="1"/>
    </xf>
    <xf numFmtId="49" fontId="5" fillId="2" borderId="0" xfId="0" applyNumberFormat="1" applyFont="1" applyFill="1" applyBorder="1" applyAlignment="1">
      <alignment horizontal="center" wrapText="1"/>
    </xf>
    <xf numFmtId="0" fontId="4" fillId="2" borderId="0" xfId="0" applyFont="1" applyFill="1" applyAlignment="1">
      <alignment horizontal="center" vertical="center"/>
    </xf>
    <xf numFmtId="0" fontId="0" fillId="2" borderId="1" xfId="0" applyFill="1" applyBorder="1" applyAlignment="1">
      <alignment horizontal="center"/>
    </xf>
    <xf numFmtId="0" fontId="6" fillId="2" borderId="0" xfId="0" applyFont="1" applyFill="1" applyBorder="1" applyAlignment="1">
      <alignment horizontal="center" vertical="top" wrapText="1"/>
    </xf>
    <xf numFmtId="0" fontId="2" fillId="2" borderId="7" xfId="0" applyFont="1" applyFill="1" applyBorder="1" applyAlignment="1">
      <alignment horizontal="center"/>
    </xf>
    <xf numFmtId="0" fontId="0" fillId="0" borderId="11" xfId="0" applyBorder="1"/>
    <xf numFmtId="0" fontId="26" fillId="0" borderId="0" xfId="0" applyFont="1" applyBorder="1"/>
    <xf numFmtId="0" fontId="6" fillId="2" borderId="0" xfId="0" applyFont="1" applyFill="1" applyBorder="1" applyAlignment="1"/>
    <xf numFmtId="0" fontId="18" fillId="6" borderId="0" xfId="0" applyNumberFormat="1" applyFont="1" applyFill="1" applyBorder="1" applyAlignment="1">
      <alignment horizontal="center" vertical="center" wrapText="1"/>
    </xf>
    <xf numFmtId="1" fontId="10" fillId="0" borderId="9" xfId="0" applyNumberFormat="1" applyFont="1" applyBorder="1" applyAlignment="1">
      <alignment horizontal="center" vertical="top" wrapText="1"/>
    </xf>
    <xf numFmtId="0" fontId="0" fillId="2" borderId="0" xfId="0" applyFill="1" applyAlignment="1">
      <alignment horizontal="left" vertical="top" wrapText="1"/>
    </xf>
    <xf numFmtId="1" fontId="23" fillId="12" borderId="0" xfId="0" applyNumberFormat="1" applyFont="1" applyFill="1" applyBorder="1" applyAlignment="1">
      <alignment horizontal="center"/>
    </xf>
    <xf numFmtId="0" fontId="10" fillId="0" borderId="1" xfId="0" applyNumberFormat="1" applyFont="1" applyBorder="1" applyAlignment="1">
      <alignment horizontal="center" vertical="top" wrapText="1"/>
    </xf>
    <xf numFmtId="1" fontId="12" fillId="2" borderId="1" xfId="0" applyNumberFormat="1" applyFont="1" applyFill="1" applyBorder="1" applyAlignment="1">
      <alignment horizontal="center" vertical="top" wrapText="1"/>
    </xf>
    <xf numFmtId="1" fontId="12" fillId="2" borderId="3" xfId="0" applyNumberFormat="1" applyFont="1" applyFill="1" applyBorder="1" applyAlignment="1">
      <alignment horizontal="center" vertical="top" wrapText="1"/>
    </xf>
    <xf numFmtId="2" fontId="11" fillId="2" borderId="2" xfId="0" applyNumberFormat="1" applyFont="1" applyFill="1" applyBorder="1" applyAlignment="1">
      <alignment horizontal="center" vertical="center" wrapText="1"/>
    </xf>
    <xf numFmtId="49" fontId="11" fillId="0" borderId="1" xfId="0" applyNumberFormat="1" applyFont="1" applyBorder="1" applyAlignment="1">
      <alignment horizontal="center" vertical="top" wrapText="1"/>
    </xf>
    <xf numFmtId="0" fontId="28" fillId="0" borderId="0" xfId="0" applyFont="1"/>
    <xf numFmtId="0" fontId="0" fillId="2" borderId="15" xfId="0" applyFill="1" applyBorder="1" applyAlignment="1"/>
    <xf numFmtId="0" fontId="2" fillId="2" borderId="15" xfId="0" applyFont="1" applyFill="1" applyBorder="1" applyAlignment="1">
      <alignment horizontal="center"/>
    </xf>
    <xf numFmtId="0" fontId="0" fillId="2" borderId="15" xfId="0" applyFill="1" applyBorder="1" applyAlignment="1">
      <alignment horizontal="center"/>
    </xf>
    <xf numFmtId="0" fontId="20" fillId="2" borderId="0" xfId="0" applyFont="1" applyFill="1" applyAlignment="1">
      <alignment horizontal="center"/>
    </xf>
    <xf numFmtId="0" fontId="4" fillId="2" borderId="0" xfId="0" applyFont="1" applyFill="1" applyBorder="1" applyAlignment="1">
      <alignment horizontal="center" vertical="center" wrapText="1"/>
    </xf>
    <xf numFmtId="0" fontId="2" fillId="3" borderId="2" xfId="0" applyFont="1" applyFill="1" applyBorder="1" applyAlignment="1">
      <alignment horizontal="center" vertical="center" wrapText="1"/>
    </xf>
    <xf numFmtId="1" fontId="2" fillId="3" borderId="2" xfId="0" applyNumberFormat="1" applyFont="1" applyFill="1" applyBorder="1" applyAlignment="1">
      <alignment horizontal="center" vertical="top" wrapText="1"/>
    </xf>
    <xf numFmtId="0" fontId="20" fillId="0" borderId="0" xfId="0" applyFont="1"/>
    <xf numFmtId="49" fontId="10" fillId="0" borderId="1" xfId="0" applyNumberFormat="1" applyFont="1" applyBorder="1" applyAlignment="1">
      <alignment vertical="top" wrapText="1"/>
    </xf>
    <xf numFmtId="0" fontId="11" fillId="2" borderId="1" xfId="0" applyNumberFormat="1" applyFont="1" applyFill="1" applyBorder="1" applyAlignment="1">
      <alignment horizontal="center" vertical="top" wrapText="1"/>
    </xf>
    <xf numFmtId="0" fontId="12" fillId="0" borderId="1" xfId="0" applyNumberFormat="1" applyFont="1" applyFill="1" applyBorder="1" applyAlignment="1">
      <alignment vertical="top" wrapText="1"/>
    </xf>
    <xf numFmtId="9" fontId="0" fillId="7" borderId="0" xfId="0" applyNumberFormat="1" applyFill="1" applyAlignment="1">
      <alignment horizontal="center"/>
    </xf>
    <xf numFmtId="0" fontId="0" fillId="7" borderId="0" xfId="0" applyFill="1" applyAlignment="1">
      <alignment horizontal="center"/>
    </xf>
    <xf numFmtId="0" fontId="0" fillId="7" borderId="18" xfId="0" applyFill="1" applyBorder="1"/>
    <xf numFmtId="1" fontId="0" fillId="0" borderId="18" xfId="0" applyNumberFormat="1" applyBorder="1" applyAlignment="1">
      <alignment horizontal="center"/>
    </xf>
    <xf numFmtId="49" fontId="12" fillId="2" borderId="0" xfId="0" applyNumberFormat="1" applyFont="1" applyFill="1" applyBorder="1" applyAlignment="1">
      <alignment horizontal="center" vertical="top" wrapText="1"/>
    </xf>
    <xf numFmtId="0" fontId="1" fillId="0" borderId="0" xfId="0" applyFont="1" applyAlignment="1">
      <alignment horizontal="center"/>
    </xf>
    <xf numFmtId="0" fontId="12" fillId="2" borderId="0" xfId="0" applyNumberFormat="1" applyFont="1" applyFill="1" applyBorder="1" applyAlignment="1" applyProtection="1">
      <alignment horizontal="center" vertical="center" wrapText="1"/>
      <protection locked="0"/>
    </xf>
    <xf numFmtId="49" fontId="12" fillId="2" borderId="0" xfId="0" applyNumberFormat="1" applyFont="1" applyFill="1" applyBorder="1" applyAlignment="1" applyProtection="1">
      <alignment horizontal="center" vertical="center" wrapText="1"/>
      <protection locked="0"/>
    </xf>
    <xf numFmtId="2" fontId="1" fillId="0" borderId="0" xfId="0" applyNumberFormat="1" applyFont="1"/>
    <xf numFmtId="0" fontId="11" fillId="0" borderId="1" xfId="0" applyNumberFormat="1" applyFont="1" applyBorder="1" applyAlignment="1">
      <alignment vertical="top" wrapText="1"/>
    </xf>
    <xf numFmtId="2" fontId="1" fillId="13" borderId="2" xfId="0" applyNumberFormat="1" applyFont="1" applyFill="1" applyBorder="1"/>
    <xf numFmtId="2" fontId="11" fillId="13" borderId="2" xfId="0" applyNumberFormat="1" applyFont="1" applyFill="1" applyBorder="1" applyAlignment="1">
      <alignment horizontal="center" vertical="center" wrapText="1"/>
    </xf>
    <xf numFmtId="49" fontId="1" fillId="0" borderId="0" xfId="0" applyNumberFormat="1" applyFont="1"/>
    <xf numFmtId="0" fontId="19" fillId="2" borderId="0" xfId="0" applyFont="1" applyFill="1" applyBorder="1" applyAlignment="1">
      <alignment horizontal="center"/>
    </xf>
    <xf numFmtId="1" fontId="1" fillId="0" borderId="0" xfId="0" applyNumberFormat="1" applyFont="1"/>
    <xf numFmtId="0" fontId="1" fillId="2" borderId="0" xfId="0" applyFont="1" applyFill="1" applyBorder="1" applyAlignment="1">
      <alignment horizontal="center"/>
    </xf>
    <xf numFmtId="0" fontId="20" fillId="2" borderId="0" xfId="0" applyFont="1" applyFill="1" applyBorder="1" applyAlignment="1">
      <alignment horizontal="center"/>
    </xf>
    <xf numFmtId="0" fontId="1" fillId="2" borderId="0" xfId="0" applyFont="1" applyFill="1" applyAlignment="1">
      <alignment horizontal="center"/>
    </xf>
    <xf numFmtId="0" fontId="21" fillId="0" borderId="0" xfId="0" applyFont="1" applyAlignment="1">
      <alignment horizontal="center"/>
    </xf>
    <xf numFmtId="0" fontId="0" fillId="0" borderId="0" xfId="0" applyAlignment="1">
      <alignment horizontal="center"/>
    </xf>
    <xf numFmtId="0" fontId="0" fillId="0" borderId="11" xfId="0" applyBorder="1" applyAlignment="1">
      <alignment horizontal="center"/>
    </xf>
    <xf numFmtId="0" fontId="0" fillId="0" borderId="8" xfId="0" applyBorder="1" applyAlignment="1">
      <alignment horizontal="center"/>
    </xf>
    <xf numFmtId="0" fontId="0" fillId="0" borderId="15" xfId="0" applyBorder="1" applyAlignment="1">
      <alignment horizontal="center"/>
    </xf>
    <xf numFmtId="0" fontId="0" fillId="0" borderId="0" xfId="0" applyBorder="1" applyAlignment="1">
      <alignment horizontal="center"/>
    </xf>
    <xf numFmtId="0" fontId="0" fillId="0" borderId="15" xfId="0" applyNumberFormat="1" applyBorder="1" applyAlignment="1">
      <alignment horizontal="center"/>
    </xf>
    <xf numFmtId="1" fontId="0" fillId="0" borderId="0" xfId="0" applyNumberFormat="1" applyBorder="1" applyAlignment="1">
      <alignment horizontal="center"/>
    </xf>
    <xf numFmtId="1" fontId="0" fillId="0" borderId="16" xfId="0" applyNumberFormat="1" applyBorder="1" applyAlignment="1">
      <alignment horizontal="center"/>
    </xf>
    <xf numFmtId="1" fontId="0" fillId="0" borderId="15" xfId="0" applyNumberFormat="1" applyBorder="1" applyAlignment="1">
      <alignment horizontal="center"/>
    </xf>
    <xf numFmtId="1" fontId="0" fillId="0" borderId="7" xfId="0" applyNumberFormat="1" applyBorder="1" applyAlignment="1">
      <alignment horizontal="center"/>
    </xf>
    <xf numFmtId="0" fontId="0" fillId="0" borderId="16" xfId="0" applyBorder="1" applyAlignment="1">
      <alignment horizontal="center"/>
    </xf>
    <xf numFmtId="0" fontId="0" fillId="0" borderId="3" xfId="0" applyBorder="1" applyAlignment="1">
      <alignment horizontal="center"/>
    </xf>
    <xf numFmtId="0" fontId="0" fillId="0" borderId="13" xfId="0" applyBorder="1" applyAlignment="1">
      <alignment horizontal="center"/>
    </xf>
    <xf numFmtId="0" fontId="0" fillId="0" borderId="9" xfId="0" applyBorder="1" applyAlignment="1">
      <alignment horizontal="center" vertical="center" wrapText="1"/>
    </xf>
    <xf numFmtId="0" fontId="0" fillId="0" borderId="5" xfId="0" applyBorder="1" applyAlignment="1">
      <alignment horizontal="center" vertical="center" wrapText="1"/>
    </xf>
    <xf numFmtId="0" fontId="0" fillId="14" borderId="16" xfId="0" applyFill="1" applyBorder="1" applyAlignment="1">
      <alignment horizontal="center"/>
    </xf>
    <xf numFmtId="1" fontId="0" fillId="14" borderId="7" xfId="0" applyNumberFormat="1" applyFill="1" applyBorder="1" applyAlignment="1">
      <alignment horizontal="center"/>
    </xf>
    <xf numFmtId="2" fontId="11" fillId="9" borderId="1" xfId="0" applyNumberFormat="1" applyFont="1" applyFill="1" applyBorder="1" applyAlignment="1">
      <alignment vertical="center" wrapText="1"/>
    </xf>
    <xf numFmtId="0" fontId="30" fillId="0" borderId="0" xfId="0" applyFont="1" applyAlignment="1">
      <alignment horizontal="center"/>
    </xf>
    <xf numFmtId="0" fontId="30" fillId="0" borderId="0" xfId="0" applyFont="1" applyAlignment="1">
      <alignment horizontal="center" vertical="center"/>
    </xf>
    <xf numFmtId="0" fontId="18" fillId="0" borderId="0" xfId="0" applyFont="1" applyFill="1" applyBorder="1" applyAlignment="1">
      <alignment horizontal="center" vertical="center"/>
    </xf>
    <xf numFmtId="2" fontId="18" fillId="0" borderId="1" xfId="0" applyNumberFormat="1" applyFont="1" applyFill="1" applyBorder="1" applyAlignment="1">
      <alignment horizontal="center" vertical="center" wrapText="1"/>
    </xf>
    <xf numFmtId="0" fontId="0" fillId="0" borderId="1" xfId="0" applyBorder="1" applyAlignment="1">
      <alignment horizontal="center"/>
    </xf>
    <xf numFmtId="0" fontId="0" fillId="0" borderId="1" xfId="0" applyFill="1" applyBorder="1" applyAlignment="1">
      <alignment horizontal="center" vertical="center" wrapText="1"/>
    </xf>
    <xf numFmtId="0" fontId="0" fillId="0" borderId="1" xfId="0" applyFill="1" applyBorder="1" applyAlignment="1">
      <alignment horizontal="center"/>
    </xf>
    <xf numFmtId="0" fontId="0" fillId="0" borderId="1" xfId="0" applyBorder="1" applyAlignment="1">
      <alignment horizontal="center" vertical="center"/>
    </xf>
    <xf numFmtId="9" fontId="0" fillId="0" borderId="1" xfId="1" applyFont="1" applyBorder="1" applyAlignment="1">
      <alignment horizontal="center" vertical="center"/>
    </xf>
    <xf numFmtId="0" fontId="2" fillId="0" borderId="10" xfId="0" applyFont="1" applyFill="1" applyBorder="1" applyAlignment="1">
      <alignment horizontal="center"/>
    </xf>
    <xf numFmtId="0" fontId="0" fillId="0" borderId="15" xfId="0" applyBorder="1"/>
    <xf numFmtId="0" fontId="2" fillId="0" borderId="0" xfId="0" applyFont="1" applyBorder="1" applyAlignment="1">
      <alignment horizontal="center"/>
    </xf>
    <xf numFmtId="0" fontId="2" fillId="0" borderId="16" xfId="0" applyFont="1" applyBorder="1" applyAlignment="1">
      <alignment horizontal="center"/>
    </xf>
    <xf numFmtId="0" fontId="2" fillId="0" borderId="15" xfId="0" applyFont="1" applyFill="1" applyBorder="1" applyAlignment="1">
      <alignment horizontal="center"/>
    </xf>
    <xf numFmtId="0" fontId="2" fillId="0" borderId="17" xfId="0" applyFont="1" applyFill="1" applyBorder="1" applyAlignment="1">
      <alignment horizontal="center"/>
    </xf>
    <xf numFmtId="9" fontId="0" fillId="0" borderId="0" xfId="0" applyNumberFormat="1" applyFill="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8" xfId="0" applyBorder="1" applyAlignment="1">
      <alignment horizontal="center"/>
    </xf>
    <xf numFmtId="0" fontId="18" fillId="0" borderId="0" xfId="0" applyFont="1" applyFill="1" applyBorder="1" applyAlignment="1">
      <alignment horizontal="right"/>
    </xf>
    <xf numFmtId="0" fontId="23" fillId="0" borderId="0" xfId="0" applyFont="1" applyFill="1" applyBorder="1" applyAlignment="1">
      <alignment horizontal="right"/>
    </xf>
    <xf numFmtId="0" fontId="2" fillId="0" borderId="0" xfId="0" applyFont="1" applyAlignment="1">
      <alignment horizontal="right"/>
    </xf>
    <xf numFmtId="0" fontId="2" fillId="0" borderId="0" xfId="0" applyFont="1" applyAlignment="1"/>
    <xf numFmtId="0" fontId="30" fillId="0" borderId="0" xfId="0" applyFont="1" applyAlignment="1">
      <alignment horizontal="right"/>
    </xf>
    <xf numFmtId="0" fontId="23" fillId="0" borderId="0" xfId="0" applyFont="1" applyFill="1" applyBorder="1" applyAlignment="1">
      <alignment horizontal="center"/>
    </xf>
    <xf numFmtId="0" fontId="2" fillId="2" borderId="0" xfId="0" applyFont="1" applyFill="1" applyAlignment="1">
      <alignment horizontal="right"/>
    </xf>
    <xf numFmtId="0" fontId="23" fillId="2" borderId="0" xfId="0" applyFont="1" applyFill="1" applyBorder="1" applyAlignment="1">
      <alignment horizontal="right"/>
    </xf>
    <xf numFmtId="1" fontId="0" fillId="14" borderId="0" xfId="0" applyNumberFormat="1" applyFill="1" applyBorder="1" applyAlignment="1">
      <alignment horizontal="center"/>
    </xf>
    <xf numFmtId="1" fontId="0" fillId="14" borderId="18" xfId="0" applyNumberFormat="1" applyFill="1" applyBorder="1" applyAlignment="1">
      <alignment horizontal="center"/>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23" fillId="0" borderId="18" xfId="0" applyFont="1" applyFill="1" applyBorder="1" applyAlignment="1">
      <alignment horizontal="right"/>
    </xf>
    <xf numFmtId="0" fontId="23" fillId="2" borderId="18" xfId="0" applyFont="1" applyFill="1" applyBorder="1" applyAlignment="1">
      <alignment horizontal="right"/>
    </xf>
    <xf numFmtId="1" fontId="0" fillId="0" borderId="8" xfId="0" applyNumberFormat="1" applyBorder="1" applyAlignment="1">
      <alignment horizontal="center"/>
    </xf>
    <xf numFmtId="9" fontId="0" fillId="0" borderId="11" xfId="1" applyFont="1" applyBorder="1" applyAlignment="1">
      <alignment horizontal="center"/>
    </xf>
    <xf numFmtId="9" fontId="0" fillId="0" borderId="11" xfId="1" applyFont="1" applyFill="1" applyBorder="1" applyAlignment="1">
      <alignment horizontal="center"/>
    </xf>
    <xf numFmtId="9" fontId="0" fillId="0" borderId="0" xfId="1" applyFont="1" applyBorder="1" applyAlignment="1">
      <alignment horizontal="center"/>
    </xf>
    <xf numFmtId="9" fontId="0" fillId="0" borderId="0" xfId="1" applyFont="1" applyFill="1" applyBorder="1" applyAlignment="1">
      <alignment horizontal="center"/>
    </xf>
    <xf numFmtId="9" fontId="0" fillId="0" borderId="18" xfId="1" applyFont="1" applyBorder="1" applyAlignment="1">
      <alignment horizontal="center"/>
    </xf>
    <xf numFmtId="9" fontId="0" fillId="0" borderId="16" xfId="1" applyFont="1" applyBorder="1" applyAlignment="1">
      <alignment horizontal="center"/>
    </xf>
    <xf numFmtId="9" fontId="0" fillId="0" borderId="7" xfId="1" applyFont="1" applyBorder="1" applyAlignment="1">
      <alignment horizontal="center"/>
    </xf>
    <xf numFmtId="0" fontId="0" fillId="14" borderId="0" xfId="0" applyFill="1" applyBorder="1" applyAlignment="1">
      <alignment horizontal="center"/>
    </xf>
    <xf numFmtId="0" fontId="0" fillId="14" borderId="18" xfId="0" applyFill="1" applyBorder="1" applyAlignment="1">
      <alignment horizontal="center"/>
    </xf>
    <xf numFmtId="0" fontId="0" fillId="14" borderId="7" xfId="0" applyFill="1" applyBorder="1" applyAlignment="1">
      <alignment horizontal="center"/>
    </xf>
    <xf numFmtId="9" fontId="0" fillId="0" borderId="1" xfId="0" applyNumberFormat="1" applyBorder="1" applyAlignment="1">
      <alignment horizontal="center" vertical="center"/>
    </xf>
    <xf numFmtId="0" fontId="0" fillId="0" borderId="0" xfId="0" applyProtection="1"/>
    <xf numFmtId="1" fontId="2" fillId="12" borderId="1" xfId="0" applyNumberFormat="1" applyFont="1" applyFill="1" applyBorder="1" applyAlignment="1" applyProtection="1">
      <alignment horizontal="center"/>
      <protection locked="0"/>
    </xf>
    <xf numFmtId="0" fontId="0" fillId="2" borderId="0" xfId="0" applyFill="1" applyBorder="1" applyProtection="1"/>
    <xf numFmtId="0" fontId="12" fillId="2" borderId="0" xfId="0" applyNumberFormat="1" applyFont="1" applyFill="1" applyBorder="1" applyAlignment="1" applyProtection="1">
      <alignment horizontal="center" vertical="top" wrapText="1"/>
      <protection locked="0"/>
    </xf>
    <xf numFmtId="2" fontId="12" fillId="2" borderId="0" xfId="0" applyNumberFormat="1" applyFont="1" applyFill="1" applyBorder="1" applyAlignment="1" applyProtection="1">
      <alignment horizontal="center" vertical="top" wrapText="1"/>
      <protection locked="0"/>
    </xf>
    <xf numFmtId="49" fontId="12" fillId="2" borderId="0" xfId="0" applyNumberFormat="1" applyFont="1" applyFill="1" applyBorder="1" applyAlignment="1" applyProtection="1">
      <alignment horizontal="center" vertical="top" wrapText="1"/>
      <protection locked="0"/>
    </xf>
    <xf numFmtId="49" fontId="12" fillId="2" borderId="0" xfId="0" applyNumberFormat="1" applyFont="1" applyFill="1" applyBorder="1" applyAlignment="1" applyProtection="1">
      <alignment horizontal="left" vertical="top" wrapText="1"/>
      <protection locked="0"/>
    </xf>
    <xf numFmtId="1" fontId="6" fillId="2" borderId="0" xfId="0" applyNumberFormat="1" applyFont="1" applyFill="1" applyAlignment="1" applyProtection="1">
      <alignment horizontal="center" vertical="top" wrapText="1"/>
      <protection locked="0"/>
    </xf>
    <xf numFmtId="0" fontId="6" fillId="2" borderId="0" xfId="0" applyFont="1" applyFill="1" applyAlignment="1" applyProtection="1">
      <alignment vertical="top" wrapText="1"/>
      <protection locked="0"/>
    </xf>
    <xf numFmtId="1" fontId="6" fillId="2" borderId="0" xfId="0" applyNumberFormat="1" applyFont="1" applyFill="1" applyAlignment="1" applyProtection="1">
      <alignment horizontal="center"/>
      <protection locked="0"/>
    </xf>
    <xf numFmtId="1" fontId="6" fillId="2" borderId="0" xfId="0" applyNumberFormat="1" applyFont="1" applyFill="1" applyAlignment="1" applyProtection="1">
      <alignment horizontal="center" vertical="top"/>
      <protection locked="0"/>
    </xf>
    <xf numFmtId="49" fontId="10" fillId="2" borderId="1" xfId="0" applyNumberFormat="1" applyFont="1" applyFill="1" applyBorder="1" applyAlignment="1" applyProtection="1">
      <alignment horizontal="left" vertical="top" wrapText="1"/>
      <protection locked="0"/>
    </xf>
    <xf numFmtId="0" fontId="10" fillId="2" borderId="1" xfId="0" applyNumberFormat="1" applyFont="1" applyFill="1" applyBorder="1" applyAlignment="1" applyProtection="1">
      <alignment horizontal="center" vertical="top" wrapText="1"/>
      <protection locked="0"/>
    </xf>
    <xf numFmtId="0" fontId="10" fillId="2" borderId="3" xfId="0" applyNumberFormat="1" applyFont="1" applyFill="1" applyBorder="1" applyAlignment="1" applyProtection="1">
      <alignment horizontal="center" vertical="top" wrapText="1"/>
      <protection locked="0"/>
    </xf>
    <xf numFmtId="1" fontId="23" fillId="12" borderId="0" xfId="0" applyNumberFormat="1" applyFont="1" applyFill="1" applyBorder="1" applyAlignment="1" applyProtection="1">
      <alignment horizontal="center"/>
    </xf>
    <xf numFmtId="0" fontId="5" fillId="2" borderId="0" xfId="0" applyNumberFormat="1" applyFont="1" applyFill="1" applyBorder="1" applyAlignment="1" applyProtection="1">
      <alignment horizontal="left"/>
      <protection locked="0"/>
    </xf>
    <xf numFmtId="0" fontId="5" fillId="2" borderId="0" xfId="0" applyFont="1" applyFill="1" applyBorder="1" applyAlignment="1" applyProtection="1">
      <alignment horizontal="center"/>
      <protection locked="0"/>
    </xf>
    <xf numFmtId="49" fontId="5" fillId="2" borderId="0" xfId="0" applyNumberFormat="1" applyFont="1" applyFill="1" applyBorder="1" applyAlignment="1" applyProtection="1">
      <alignment horizontal="left"/>
      <protection locked="0"/>
    </xf>
    <xf numFmtId="0" fontId="5" fillId="2" borderId="18" xfId="0" applyNumberFormat="1" applyFont="1" applyFill="1" applyBorder="1" applyAlignment="1" applyProtection="1">
      <alignment horizontal="left"/>
      <protection locked="0"/>
    </xf>
    <xf numFmtId="0" fontId="5" fillId="2" borderId="18" xfId="0" applyFont="1" applyFill="1" applyBorder="1" applyAlignment="1" applyProtection="1">
      <alignment horizontal="center"/>
      <protection locked="0"/>
    </xf>
    <xf numFmtId="0" fontId="11" fillId="2" borderId="1" xfId="0" applyFont="1" applyFill="1" applyBorder="1" applyAlignment="1" applyProtection="1">
      <alignment horizontal="center" vertical="center" wrapText="1"/>
      <protection locked="0"/>
    </xf>
    <xf numFmtId="0" fontId="22" fillId="10" borderId="0" xfId="0" applyFont="1" applyFill="1" applyBorder="1" applyAlignment="1" applyProtection="1">
      <alignment horizontal="center"/>
      <protection locked="0"/>
    </xf>
    <xf numFmtId="0" fontId="22" fillId="11" borderId="0" xfId="0" applyFont="1" applyFill="1" applyBorder="1" applyAlignment="1" applyProtection="1">
      <alignment horizontal="center"/>
      <protection locked="0"/>
    </xf>
    <xf numFmtId="0" fontId="22" fillId="8" borderId="0" xfId="0" applyFont="1" applyFill="1" applyBorder="1" applyAlignment="1" applyProtection="1">
      <alignment horizontal="center"/>
      <protection locked="0"/>
    </xf>
    <xf numFmtId="2" fontId="10" fillId="2" borderId="1" xfId="0" applyNumberFormat="1" applyFont="1" applyFill="1" applyBorder="1" applyAlignment="1" applyProtection="1">
      <alignment horizontal="left" vertical="top" wrapText="1"/>
      <protection locked="0"/>
    </xf>
    <xf numFmtId="0" fontId="19" fillId="2" borderId="0" xfId="0" applyFont="1" applyFill="1" applyBorder="1" applyAlignment="1">
      <alignment horizontal="center" wrapText="1"/>
    </xf>
    <xf numFmtId="0" fontId="21" fillId="0" borderId="0" xfId="0" applyFont="1" applyAlignment="1">
      <alignment wrapText="1"/>
    </xf>
    <xf numFmtId="0" fontId="21" fillId="2" borderId="0" xfId="0" applyFont="1" applyFill="1" applyAlignment="1">
      <alignment wrapText="1"/>
    </xf>
    <xf numFmtId="2" fontId="11" fillId="2" borderId="1" xfId="0" applyNumberFormat="1" applyFont="1" applyFill="1" applyBorder="1" applyAlignment="1" applyProtection="1">
      <alignment horizontal="center" vertical="center" wrapText="1"/>
      <protection locked="0"/>
    </xf>
    <xf numFmtId="2" fontId="11" fillId="2" borderId="1" xfId="0" applyNumberFormat="1" applyFont="1" applyFill="1" applyBorder="1" applyAlignment="1" applyProtection="1">
      <alignment vertical="center" wrapText="1"/>
      <protection locked="0"/>
    </xf>
    <xf numFmtId="2" fontId="10" fillId="0" borderId="1" xfId="0" applyNumberFormat="1" applyFont="1" applyBorder="1" applyAlignment="1" applyProtection="1">
      <alignment horizontal="left" vertical="top" wrapText="1"/>
      <protection locked="0"/>
    </xf>
    <xf numFmtId="2" fontId="11" fillId="0" borderId="1" xfId="0" applyNumberFormat="1" applyFont="1" applyBorder="1" applyAlignment="1" applyProtection="1">
      <alignment horizontal="center" vertical="center" wrapText="1"/>
      <protection locked="0"/>
    </xf>
    <xf numFmtId="2" fontId="10" fillId="0" borderId="1" xfId="0" applyNumberFormat="1" applyFont="1" applyBorder="1" applyAlignment="1" applyProtection="1">
      <alignment horizontal="center" vertical="center" wrapText="1"/>
      <protection locked="0"/>
    </xf>
    <xf numFmtId="2" fontId="10" fillId="0" borderId="1" xfId="0" applyNumberFormat="1" applyFont="1" applyBorder="1" applyAlignment="1" applyProtection="1">
      <alignment vertical="center" wrapText="1"/>
      <protection locked="0"/>
    </xf>
    <xf numFmtId="2" fontId="11" fillId="2" borderId="6" xfId="0" applyNumberFormat="1" applyFont="1" applyFill="1" applyBorder="1" applyAlignment="1" applyProtection="1">
      <alignment horizontal="center" vertical="center" wrapText="1"/>
      <protection locked="0"/>
    </xf>
    <xf numFmtId="49" fontId="10" fillId="0" borderId="1" xfId="0" applyNumberFormat="1" applyFont="1" applyBorder="1" applyAlignment="1" applyProtection="1">
      <alignment horizontal="left" vertical="top" wrapText="1"/>
      <protection locked="0"/>
    </xf>
    <xf numFmtId="2" fontId="10" fillId="2" borderId="5" xfId="0" applyNumberFormat="1" applyFont="1" applyFill="1" applyBorder="1" applyAlignment="1" applyProtection="1">
      <alignment horizontal="center" vertical="center" wrapText="1"/>
      <protection locked="0"/>
    </xf>
    <xf numFmtId="2" fontId="10" fillId="2" borderId="1" xfId="0" applyNumberFormat="1" applyFont="1" applyFill="1" applyBorder="1" applyAlignment="1" applyProtection="1">
      <alignment horizontal="center" vertical="center" wrapText="1"/>
      <protection locked="0"/>
    </xf>
    <xf numFmtId="2" fontId="11" fillId="2" borderId="3" xfId="0" applyNumberFormat="1" applyFont="1" applyFill="1" applyBorder="1" applyAlignment="1" applyProtection="1">
      <alignment horizontal="center" vertical="center" wrapText="1"/>
      <protection locked="0"/>
    </xf>
    <xf numFmtId="0" fontId="0" fillId="2" borderId="0" xfId="0" applyFont="1" applyFill="1" applyAlignment="1">
      <alignment vertical="top" wrapText="1"/>
    </xf>
    <xf numFmtId="0" fontId="23" fillId="2" borderId="0" xfId="0" applyFont="1" applyFill="1"/>
    <xf numFmtId="0" fontId="18" fillId="10" borderId="1" xfId="0" applyNumberFormat="1" applyFont="1" applyFill="1" applyBorder="1" applyAlignment="1">
      <alignment horizontal="left" vertical="top" wrapText="1"/>
    </xf>
    <xf numFmtId="164" fontId="0" fillId="2" borderId="0" xfId="1" applyNumberFormat="1" applyFont="1" applyFill="1" applyAlignment="1">
      <alignment horizontal="center"/>
    </xf>
    <xf numFmtId="9" fontId="10" fillId="0" borderId="1" xfId="1" applyFont="1" applyBorder="1" applyAlignment="1">
      <alignment horizontal="center" vertical="top" wrapText="1"/>
    </xf>
    <xf numFmtId="0" fontId="10" fillId="8" borderId="1" xfId="0" applyFont="1" applyFill="1" applyBorder="1" applyAlignment="1">
      <alignment horizontal="center" vertical="top" wrapText="1"/>
    </xf>
    <xf numFmtId="0" fontId="10" fillId="5" borderId="1" xfId="0" applyFont="1" applyFill="1" applyBorder="1" applyAlignment="1">
      <alignment horizontal="center" vertical="top" wrapText="1"/>
    </xf>
    <xf numFmtId="9" fontId="0" fillId="0" borderId="3" xfId="1" applyFont="1" applyBorder="1" applyAlignment="1">
      <alignment horizontal="center" vertical="center"/>
    </xf>
    <xf numFmtId="1" fontId="10" fillId="5" borderId="9" xfId="0" applyNumberFormat="1" applyFont="1" applyFill="1" applyBorder="1" applyAlignment="1">
      <alignment horizontal="center" vertical="top" wrapText="1"/>
    </xf>
    <xf numFmtId="1" fontId="10" fillId="5" borderId="1" xfId="0" applyNumberFormat="1" applyFont="1" applyFill="1" applyBorder="1" applyAlignment="1">
      <alignment horizontal="center" vertical="top" wrapText="1"/>
    </xf>
    <xf numFmtId="1" fontId="0" fillId="0" borderId="0" xfId="0" applyNumberFormat="1" applyFill="1" applyBorder="1" applyAlignment="1">
      <alignment horizontal="center"/>
    </xf>
    <xf numFmtId="1" fontId="0" fillId="0" borderId="18" xfId="0" applyNumberFormat="1" applyFill="1" applyBorder="1" applyAlignment="1">
      <alignment horizontal="center"/>
    </xf>
    <xf numFmtId="9" fontId="0" fillId="0" borderId="0" xfId="1" applyNumberFormat="1" applyFont="1" applyBorder="1" applyAlignment="1">
      <alignment horizontal="center"/>
    </xf>
    <xf numFmtId="1" fontId="11" fillId="8" borderId="1" xfId="0" applyNumberFormat="1" applyFont="1" applyFill="1" applyBorder="1" applyAlignment="1">
      <alignment horizontal="center" vertical="top" wrapText="1"/>
    </xf>
    <xf numFmtId="1" fontId="11" fillId="8" borderId="9" xfId="0" applyNumberFormat="1" applyFont="1" applyFill="1" applyBorder="1" applyAlignment="1">
      <alignment horizontal="center" vertical="top" wrapText="1"/>
    </xf>
    <xf numFmtId="0" fontId="2" fillId="0" borderId="0" xfId="0" applyFont="1" applyBorder="1" applyAlignment="1">
      <alignment horizontal="center"/>
    </xf>
    <xf numFmtId="0" fontId="0" fillId="0" borderId="9" xfId="0" applyFill="1" applyBorder="1" applyAlignment="1">
      <alignment horizontal="center" vertical="center" wrapText="1"/>
    </xf>
    <xf numFmtId="0" fontId="2" fillId="3" borderId="1" xfId="0" applyFont="1" applyFill="1" applyBorder="1" applyAlignment="1">
      <alignment horizontal="center" wrapText="1"/>
    </xf>
    <xf numFmtId="1" fontId="11" fillId="8" borderId="5" xfId="0" applyNumberFormat="1" applyFont="1" applyFill="1" applyBorder="1" applyAlignment="1">
      <alignment horizontal="center" vertical="top" wrapText="1"/>
    </xf>
    <xf numFmtId="0" fontId="0" fillId="0" borderId="13" xfId="0" applyFill="1" applyBorder="1" applyAlignment="1">
      <alignment horizontal="center"/>
    </xf>
    <xf numFmtId="0" fontId="0" fillId="0" borderId="0" xfId="0" applyBorder="1"/>
    <xf numFmtId="0" fontId="0" fillId="0" borderId="2" xfId="0" applyFill="1" applyBorder="1" applyAlignment="1">
      <alignment horizontal="center"/>
    </xf>
    <xf numFmtId="1" fontId="0" fillId="14" borderId="0" xfId="0" applyNumberFormat="1" applyFill="1" applyBorder="1" applyAlignment="1"/>
    <xf numFmtId="9" fontId="0" fillId="0" borderId="11" xfId="0" applyNumberFormat="1" applyFill="1" applyBorder="1" applyAlignment="1">
      <alignment horizontal="center"/>
    </xf>
    <xf numFmtId="1" fontId="0" fillId="14" borderId="17" xfId="0" applyNumberFormat="1" applyFill="1" applyBorder="1" applyAlignment="1">
      <alignment horizontal="center"/>
    </xf>
    <xf numFmtId="0" fontId="0" fillId="0" borderId="5" xfId="0" applyBorder="1" applyAlignment="1">
      <alignment horizontal="center" vertical="center"/>
    </xf>
    <xf numFmtId="9" fontId="0" fillId="0" borderId="13" xfId="1" applyFont="1" applyBorder="1" applyAlignment="1">
      <alignment horizontal="center"/>
    </xf>
    <xf numFmtId="0" fontId="0" fillId="0" borderId="9" xfId="0" applyFill="1" applyBorder="1" applyAlignment="1">
      <alignment horizontal="center"/>
    </xf>
    <xf numFmtId="9" fontId="0" fillId="0" borderId="9" xfId="1" applyFont="1" applyBorder="1" applyAlignment="1">
      <alignment horizontal="center" vertical="center"/>
    </xf>
    <xf numFmtId="0" fontId="2" fillId="0" borderId="13" xfId="0" applyFont="1" applyBorder="1" applyAlignment="1">
      <alignment horizontal="center"/>
    </xf>
    <xf numFmtId="0" fontId="0" fillId="0" borderId="13" xfId="0" applyFill="1" applyBorder="1" applyAlignment="1">
      <alignment horizontal="center" vertical="center" wrapText="1"/>
    </xf>
    <xf numFmtId="9" fontId="0" fillId="0" borderId="13" xfId="1" applyFont="1" applyBorder="1" applyAlignment="1">
      <alignment horizontal="center" vertical="center"/>
    </xf>
    <xf numFmtId="0" fontId="2" fillId="0" borderId="11" xfId="0" applyFont="1" applyFill="1" applyBorder="1" applyAlignment="1">
      <alignment horizontal="center"/>
    </xf>
    <xf numFmtId="0" fontId="2" fillId="0" borderId="0" xfId="0" applyFont="1" applyFill="1" applyBorder="1" applyAlignment="1">
      <alignment horizontal="center"/>
    </xf>
    <xf numFmtId="0" fontId="2" fillId="0" borderId="18" xfId="0" applyFont="1" applyFill="1" applyBorder="1" applyAlignment="1">
      <alignment horizontal="center"/>
    </xf>
    <xf numFmtId="0" fontId="2" fillId="0" borderId="8" xfId="0" applyFont="1" applyBorder="1" applyAlignment="1">
      <alignment horizontal="center"/>
    </xf>
    <xf numFmtId="0" fontId="0" fillId="14" borderId="17" xfId="0" applyFill="1" applyBorder="1" applyAlignment="1">
      <alignment horizontal="center"/>
    </xf>
    <xf numFmtId="0" fontId="0" fillId="14" borderId="18" xfId="0" applyFill="1" applyBorder="1"/>
    <xf numFmtId="9" fontId="0" fillId="14" borderId="18" xfId="1" applyFont="1" applyFill="1" applyBorder="1" applyAlignment="1">
      <alignment horizontal="center"/>
    </xf>
    <xf numFmtId="0" fontId="0" fillId="0" borderId="18" xfId="0" applyFill="1" applyBorder="1" applyAlignment="1">
      <alignment horizontal="center"/>
    </xf>
    <xf numFmtId="0" fontId="10" fillId="2" borderId="1" xfId="0" applyFont="1" applyFill="1" applyBorder="1" applyAlignment="1" applyProtection="1">
      <alignment horizontal="center" vertical="top" wrapText="1"/>
      <protection locked="0"/>
    </xf>
    <xf numFmtId="49" fontId="10" fillId="2" borderId="1" xfId="0" applyNumberFormat="1" applyFont="1" applyFill="1" applyBorder="1" applyAlignment="1" applyProtection="1">
      <alignment horizontal="center" vertical="top" wrapText="1"/>
      <protection locked="0"/>
    </xf>
    <xf numFmtId="1" fontId="12" fillId="2" borderId="2" xfId="0" applyNumberFormat="1" applyFont="1" applyFill="1" applyBorder="1" applyAlignment="1" applyProtection="1">
      <alignment horizontal="center" vertical="top" wrapText="1"/>
      <protection locked="0"/>
    </xf>
    <xf numFmtId="1" fontId="23" fillId="8" borderId="1" xfId="0" applyNumberFormat="1" applyFont="1" applyFill="1" applyBorder="1" applyAlignment="1">
      <alignment horizontal="center" vertical="top" wrapText="1"/>
    </xf>
    <xf numFmtId="1" fontId="23" fillId="5" borderId="1" xfId="0" applyNumberFormat="1" applyFont="1" applyFill="1" applyBorder="1" applyAlignment="1">
      <alignment horizontal="center" vertical="top" wrapText="1"/>
    </xf>
    <xf numFmtId="0" fontId="23" fillId="5" borderId="1" xfId="0" applyFont="1" applyFill="1" applyBorder="1" applyAlignment="1">
      <alignment horizontal="center" vertical="top" wrapText="1"/>
    </xf>
    <xf numFmtId="0" fontId="23" fillId="8" borderId="1" xfId="0" applyFont="1" applyFill="1" applyBorder="1" applyAlignment="1">
      <alignment horizontal="center" vertical="top" wrapText="1"/>
    </xf>
    <xf numFmtId="0" fontId="23" fillId="2" borderId="0" xfId="0" applyFont="1" applyFill="1" applyBorder="1" applyAlignment="1"/>
    <xf numFmtId="0" fontId="33" fillId="2" borderId="0" xfId="0" applyFont="1" applyFill="1"/>
    <xf numFmtId="0" fontId="33" fillId="2" borderId="0" xfId="0" applyFont="1" applyFill="1" applyBorder="1"/>
    <xf numFmtId="0" fontId="0" fillId="2" borderId="0" xfId="0" applyFill="1" applyAlignment="1" applyProtection="1">
      <alignment horizontal="left"/>
    </xf>
    <xf numFmtId="0" fontId="0" fillId="2" borderId="0" xfId="0" applyFill="1" applyAlignment="1"/>
    <xf numFmtId="9" fontId="0" fillId="2" borderId="0" xfId="1" applyFont="1" applyFill="1" applyAlignment="1">
      <alignment horizontal="left"/>
    </xf>
    <xf numFmtId="9" fontId="0" fillId="2" borderId="0" xfId="1" applyFont="1" applyFill="1" applyAlignment="1" applyProtection="1">
      <alignment horizontal="left"/>
    </xf>
    <xf numFmtId="0" fontId="0" fillId="2" borderId="0" xfId="0" applyFill="1" applyAlignment="1" applyProtection="1">
      <alignment horizontal="left" vertical="top"/>
    </xf>
    <xf numFmtId="0" fontId="0" fillId="0" borderId="0" xfId="0" applyFill="1"/>
    <xf numFmtId="0" fontId="5" fillId="0" borderId="0" xfId="0" applyFont="1" applyFill="1" applyBorder="1" applyAlignment="1">
      <alignment horizontal="left"/>
    </xf>
    <xf numFmtId="0" fontId="6" fillId="0" borderId="0" xfId="0" applyFont="1" applyFill="1" applyBorder="1" applyAlignment="1"/>
    <xf numFmtId="0" fontId="34" fillId="2" borderId="0" xfId="0" applyFont="1" applyFill="1"/>
    <xf numFmtId="0" fontId="2" fillId="3" borderId="4" xfId="0" applyFont="1" applyFill="1" applyBorder="1" applyAlignment="1">
      <alignment horizontal="center" vertical="center" wrapText="1"/>
    </xf>
    <xf numFmtId="0" fontId="27" fillId="2" borderId="0" xfId="0" applyFont="1" applyFill="1" applyBorder="1" applyAlignment="1" applyProtection="1">
      <alignment horizontal="center"/>
      <protection locked="0"/>
    </xf>
    <xf numFmtId="0" fontId="8" fillId="2" borderId="10" xfId="0" applyFont="1" applyFill="1" applyBorder="1" applyAlignment="1">
      <alignment horizontal="center"/>
    </xf>
    <xf numFmtId="0" fontId="8" fillId="2" borderId="11" xfId="0" applyFont="1" applyFill="1" applyBorder="1" applyAlignment="1">
      <alignment horizontal="center"/>
    </xf>
    <xf numFmtId="0" fontId="8" fillId="2" borderId="8" xfId="0" applyFont="1" applyFill="1" applyBorder="1" applyAlignment="1">
      <alignment horizontal="center"/>
    </xf>
    <xf numFmtId="0" fontId="8" fillId="2" borderId="17" xfId="0" applyFont="1" applyFill="1" applyBorder="1" applyAlignment="1">
      <alignment horizontal="right" vertical="top" wrapText="1"/>
    </xf>
    <xf numFmtId="0" fontId="8" fillId="2" borderId="7" xfId="0" applyFont="1" applyFill="1" applyBorder="1" applyAlignment="1">
      <alignment horizontal="right" vertical="top" wrapText="1"/>
    </xf>
    <xf numFmtId="0" fontId="2" fillId="7" borderId="0" xfId="0" applyFont="1" applyFill="1" applyBorder="1" applyAlignment="1" applyProtection="1">
      <alignment horizontal="left"/>
      <protection locked="0"/>
    </xf>
    <xf numFmtId="0" fontId="22" fillId="11" borderId="0" xfId="0" applyFont="1" applyFill="1" applyBorder="1" applyAlignment="1"/>
    <xf numFmtId="0" fontId="22" fillId="8" borderId="0" xfId="0" applyFont="1" applyFill="1" applyBorder="1" applyAlignment="1"/>
    <xf numFmtId="0" fontId="2" fillId="7" borderId="18" xfId="0" applyFont="1" applyFill="1" applyBorder="1" applyAlignment="1" applyProtection="1">
      <alignment horizontal="left"/>
      <protection locked="0"/>
    </xf>
    <xf numFmtId="0" fontId="23" fillId="7" borderId="0" xfId="0" applyFont="1" applyFill="1" applyBorder="1" applyAlignment="1" applyProtection="1">
      <alignment horizontal="left"/>
      <protection locked="0"/>
    </xf>
    <xf numFmtId="0" fontId="0" fillId="2" borderId="0" xfId="0" applyFill="1" applyBorder="1" applyAlignment="1">
      <alignment vertical="top" wrapText="1"/>
    </xf>
    <xf numFmtId="0" fontId="6" fillId="2" borderId="0" xfId="0" applyFont="1" applyFill="1"/>
    <xf numFmtId="0" fontId="6" fillId="2" borderId="0" xfId="0" applyFont="1" applyFill="1" applyAlignment="1" applyProtection="1">
      <alignment horizontal="left" vertical="top"/>
    </xf>
    <xf numFmtId="0" fontId="11" fillId="0" borderId="9" xfId="0" applyNumberFormat="1" applyFont="1" applyBorder="1" applyAlignment="1" applyProtection="1">
      <alignment horizontal="center" vertical="top" wrapText="1"/>
      <protection locked="0"/>
    </xf>
    <xf numFmtId="0" fontId="7" fillId="2" borderId="0" xfId="0" applyFont="1" applyFill="1" applyAlignment="1">
      <alignment vertical="top"/>
    </xf>
    <xf numFmtId="0" fontId="0" fillId="0" borderId="0" xfId="0" applyFill="1" applyAlignment="1">
      <alignment vertical="top"/>
    </xf>
    <xf numFmtId="0" fontId="0" fillId="0" borderId="0" xfId="0" applyAlignment="1">
      <alignment vertical="top"/>
    </xf>
    <xf numFmtId="0" fontId="0" fillId="2" borderId="0" xfId="0" applyFont="1" applyFill="1" applyAlignment="1" applyProtection="1">
      <alignment vertical="top" wrapText="1"/>
      <protection locked="0"/>
    </xf>
    <xf numFmtId="0" fontId="0" fillId="2" borderId="0" xfId="0" applyFont="1" applyFill="1" applyAlignment="1" applyProtection="1">
      <alignment vertical="top"/>
      <protection locked="0"/>
    </xf>
    <xf numFmtId="0" fontId="0" fillId="2" borderId="0" xfId="0" applyFill="1" applyAlignment="1" applyProtection="1">
      <alignment vertical="top"/>
      <protection locked="0"/>
    </xf>
    <xf numFmtId="0" fontId="0" fillId="2" borderId="0" xfId="0" applyFill="1" applyAlignment="1">
      <alignment vertical="top"/>
    </xf>
    <xf numFmtId="0" fontId="0" fillId="2" borderId="0" xfId="0" applyFill="1" applyAlignment="1" applyProtection="1">
      <alignment vertical="top" wrapText="1"/>
      <protection locked="0"/>
    </xf>
    <xf numFmtId="0" fontId="2" fillId="2" borderId="0" xfId="0" applyFont="1" applyFill="1" applyAlignment="1">
      <alignment vertical="top"/>
    </xf>
    <xf numFmtId="0" fontId="35"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0" fontId="10" fillId="0" borderId="1" xfId="0" applyNumberFormat="1" applyFont="1" applyBorder="1" applyAlignment="1" applyProtection="1">
      <alignment vertical="top" wrapText="1"/>
      <protection locked="0"/>
    </xf>
    <xf numFmtId="2" fontId="11" fillId="0" borderId="4" xfId="0" applyNumberFormat="1" applyFont="1" applyBorder="1" applyAlignment="1">
      <alignment horizontal="center" vertical="top" wrapText="1"/>
    </xf>
    <xf numFmtId="0" fontId="10" fillId="0" borderId="1" xfId="0" applyNumberFormat="1" applyFont="1" applyFill="1" applyBorder="1" applyAlignment="1">
      <alignment horizontal="left" vertical="top" wrapText="1"/>
    </xf>
    <xf numFmtId="49" fontId="11" fillId="0" borderId="1" xfId="0" applyNumberFormat="1" applyFont="1" applyBorder="1" applyAlignment="1">
      <alignment vertical="top" wrapText="1"/>
    </xf>
    <xf numFmtId="0" fontId="11" fillId="0" borderId="1" xfId="0" applyNumberFormat="1" applyFont="1" applyBorder="1" applyAlignment="1">
      <alignment horizontal="center" vertical="top" wrapText="1"/>
    </xf>
    <xf numFmtId="0" fontId="10" fillId="2" borderId="0" xfId="0" applyFont="1" applyFill="1"/>
    <xf numFmtId="0" fontId="10" fillId="2" borderId="0" xfId="0" applyFont="1" applyFill="1" applyAlignment="1">
      <alignment horizontal="center" vertical="top" wrapText="1"/>
    </xf>
    <xf numFmtId="0" fontId="17" fillId="2" borderId="0" xfId="0" applyFont="1" applyFill="1" applyAlignment="1">
      <alignment horizontal="center" vertical="top" wrapText="1"/>
    </xf>
    <xf numFmtId="0" fontId="17" fillId="2" borderId="0" xfId="0" applyFont="1" applyFill="1" applyAlignment="1">
      <alignment horizontal="left" vertical="top" wrapText="1"/>
    </xf>
    <xf numFmtId="0" fontId="17" fillId="2" borderId="0" xfId="0" applyFont="1" applyFill="1" applyAlignment="1">
      <alignment horizontal="right" vertical="top" wrapText="1"/>
    </xf>
    <xf numFmtId="2" fontId="2" fillId="2" borderId="0" xfId="0" applyNumberFormat="1" applyFont="1" applyFill="1"/>
    <xf numFmtId="0" fontId="2" fillId="7" borderId="1" xfId="0" applyFont="1" applyFill="1" applyBorder="1" applyAlignment="1">
      <alignment horizontal="center" vertical="center" wrapText="1"/>
    </xf>
    <xf numFmtId="1" fontId="2" fillId="7" borderId="1" xfId="0" applyNumberFormat="1" applyFont="1" applyFill="1" applyBorder="1" applyAlignment="1">
      <alignment horizontal="center" vertical="top" wrapText="1"/>
    </xf>
    <xf numFmtId="1" fontId="10" fillId="0" borderId="9" xfId="0" applyNumberFormat="1" applyFont="1" applyBorder="1" applyAlignment="1">
      <alignment horizontal="center" vertical="top" wrapText="1"/>
    </xf>
    <xf numFmtId="1" fontId="11" fillId="0" borderId="10" xfId="0" applyNumberFormat="1" applyFont="1" applyBorder="1" applyAlignment="1">
      <alignment vertical="top" wrapText="1"/>
    </xf>
    <xf numFmtId="1" fontId="11" fillId="0" borderId="11" xfId="0" applyNumberFormat="1" applyFont="1" applyBorder="1" applyAlignment="1">
      <alignment vertical="top" wrapText="1"/>
    </xf>
    <xf numFmtId="1" fontId="15" fillId="0" borderId="0" xfId="0" applyNumberFormat="1" applyFont="1" applyBorder="1" applyAlignment="1">
      <alignment horizontal="left" vertical="top" wrapText="1"/>
    </xf>
    <xf numFmtId="0" fontId="18" fillId="0" borderId="9" xfId="0" applyNumberFormat="1" applyFont="1" applyBorder="1" applyAlignment="1" applyProtection="1">
      <alignment horizontal="center" vertical="top" wrapText="1"/>
      <protection locked="0"/>
    </xf>
    <xf numFmtId="0" fontId="13" fillId="2" borderId="5" xfId="0" applyNumberFormat="1" applyFont="1" applyFill="1" applyBorder="1" applyAlignment="1">
      <alignment horizontal="center" vertical="top" wrapText="1"/>
    </xf>
    <xf numFmtId="49" fontId="10" fillId="2" borderId="3" xfId="0" applyNumberFormat="1" applyFont="1" applyFill="1" applyBorder="1" applyAlignment="1">
      <alignment horizontal="center" vertical="top" wrapText="1"/>
    </xf>
    <xf numFmtId="0" fontId="10" fillId="2" borderId="3" xfId="0" applyFont="1" applyFill="1" applyBorder="1" applyAlignment="1">
      <alignment horizontal="left" vertical="top"/>
    </xf>
    <xf numFmtId="1" fontId="10" fillId="0" borderId="9" xfId="0" applyNumberFormat="1" applyFont="1" applyBorder="1" applyAlignment="1">
      <alignment horizontal="center" vertical="top" wrapText="1"/>
    </xf>
    <xf numFmtId="1" fontId="6" fillId="0" borderId="0" xfId="0" applyNumberFormat="1" applyFont="1" applyFill="1" applyAlignment="1" applyProtection="1">
      <alignment horizontal="center" vertical="top" wrapText="1"/>
      <protection locked="0"/>
    </xf>
    <xf numFmtId="0" fontId="10" fillId="2" borderId="3" xfId="0" applyNumberFormat="1" applyFont="1" applyFill="1" applyBorder="1" applyAlignment="1">
      <alignment horizontal="left" vertical="top" wrapText="1" readingOrder="1"/>
    </xf>
    <xf numFmtId="0" fontId="0" fillId="0" borderId="1" xfId="0" applyBorder="1" applyAlignment="1">
      <alignment horizontal="left" vertical="top" wrapText="1"/>
    </xf>
    <xf numFmtId="0" fontId="1" fillId="0" borderId="0" xfId="0" applyFont="1" applyAlignment="1" applyProtection="1">
      <alignment horizontal="center"/>
    </xf>
    <xf numFmtId="0" fontId="11" fillId="2" borderId="9" xfId="0" applyFont="1" applyFill="1" applyBorder="1" applyAlignment="1" applyProtection="1">
      <alignment horizontal="center" vertical="center" wrapText="1"/>
      <protection locked="0"/>
    </xf>
    <xf numFmtId="2" fontId="12" fillId="9" borderId="2" xfId="0" applyNumberFormat="1" applyFont="1" applyFill="1" applyBorder="1" applyAlignment="1">
      <alignment horizontal="center" vertical="top" wrapText="1"/>
    </xf>
    <xf numFmtId="1" fontId="12" fillId="15" borderId="4" xfId="0" applyNumberFormat="1" applyFont="1" applyFill="1" applyBorder="1" applyAlignment="1" applyProtection="1">
      <alignment horizontal="center" vertical="top" wrapText="1"/>
    </xf>
    <xf numFmtId="1" fontId="12" fillId="15" borderId="5" xfId="0" applyNumberFormat="1" applyFont="1" applyFill="1" applyBorder="1" applyAlignment="1" applyProtection="1">
      <alignment horizontal="center" vertical="top" wrapText="1"/>
    </xf>
    <xf numFmtId="1" fontId="12" fillId="15" borderId="9" xfId="0" applyNumberFormat="1" applyFont="1" applyFill="1" applyBorder="1" applyAlignment="1" applyProtection="1">
      <alignment horizontal="center" vertical="top" wrapText="1"/>
    </xf>
    <xf numFmtId="1" fontId="11" fillId="8" borderId="5" xfId="0" applyNumberFormat="1" applyFont="1" applyFill="1" applyBorder="1" applyAlignment="1" applyProtection="1">
      <alignment horizontal="center" vertical="top" wrapText="1"/>
    </xf>
    <xf numFmtId="0" fontId="6" fillId="2" borderId="0" xfId="0" applyFont="1" applyFill="1" applyBorder="1" applyAlignment="1" applyProtection="1"/>
    <xf numFmtId="0" fontId="23" fillId="0" borderId="0" xfId="0" applyFont="1" applyFill="1" applyBorder="1" applyAlignment="1" applyProtection="1"/>
    <xf numFmtId="0" fontId="0" fillId="7" borderId="0" xfId="0" applyFill="1" applyProtection="1">
      <protection locked="0"/>
    </xf>
    <xf numFmtId="0" fontId="19" fillId="2" borderId="0" xfId="0" applyFont="1" applyFill="1" applyBorder="1" applyAlignment="1" applyProtection="1">
      <alignment horizontal="center" wrapText="1"/>
    </xf>
    <xf numFmtId="0" fontId="19" fillId="2" borderId="0" xfId="0" applyFont="1" applyFill="1" applyBorder="1" applyAlignment="1" applyProtection="1">
      <alignment horizontal="center"/>
    </xf>
    <xf numFmtId="0" fontId="19" fillId="6" borderId="0" xfId="0" applyFont="1" applyFill="1" applyBorder="1" applyAlignment="1" applyProtection="1">
      <alignment horizontal="center"/>
    </xf>
    <xf numFmtId="0" fontId="30" fillId="2" borderId="0" xfId="0" applyFont="1" applyFill="1" applyAlignment="1" applyProtection="1">
      <alignment horizontal="center" vertical="center"/>
    </xf>
    <xf numFmtId="0" fontId="1" fillId="2" borderId="0" xfId="0" applyFont="1" applyFill="1" applyProtection="1"/>
    <xf numFmtId="0" fontId="1" fillId="2" borderId="0" xfId="0" applyFont="1" applyFill="1" applyBorder="1" applyProtection="1"/>
    <xf numFmtId="0" fontId="20" fillId="2" borderId="0" xfId="0" applyFont="1" applyFill="1" applyBorder="1" applyProtection="1"/>
    <xf numFmtId="0" fontId="18" fillId="2" borderId="0" xfId="0" applyFont="1" applyFill="1" applyBorder="1" applyAlignment="1" applyProtection="1">
      <alignment horizontal="center" vertical="center"/>
    </xf>
    <xf numFmtId="0" fontId="20" fillId="2" borderId="0" xfId="0" applyFont="1" applyFill="1" applyProtection="1"/>
    <xf numFmtId="0" fontId="18" fillId="6" borderId="0" xfId="0" applyNumberFormat="1" applyFont="1" applyFill="1" applyBorder="1" applyAlignment="1" applyProtection="1">
      <alignment horizontal="center" vertical="center" wrapText="1"/>
    </xf>
    <xf numFmtId="0" fontId="30" fillId="0" borderId="0" xfId="0" applyFont="1" applyAlignment="1" applyProtection="1">
      <alignment horizontal="center" vertical="center"/>
    </xf>
    <xf numFmtId="49" fontId="10" fillId="2" borderId="3" xfId="0" applyNumberFormat="1" applyFont="1" applyFill="1" applyBorder="1" applyAlignment="1">
      <alignment horizontal="left" vertical="top" wrapText="1"/>
    </xf>
    <xf numFmtId="0" fontId="10" fillId="2" borderId="1" xfId="0" applyFont="1" applyFill="1" applyBorder="1" applyAlignment="1">
      <alignment vertical="top" wrapText="1"/>
    </xf>
    <xf numFmtId="1" fontId="12" fillId="2" borderId="1" xfId="0" applyNumberFormat="1" applyFont="1" applyFill="1" applyBorder="1" applyAlignment="1" applyProtection="1">
      <alignment horizontal="center" vertical="top" wrapText="1"/>
      <protection locked="0"/>
    </xf>
    <xf numFmtId="0" fontId="12" fillId="2" borderId="0" xfId="0" applyFont="1" applyFill="1" applyBorder="1" applyAlignment="1" applyProtection="1">
      <alignment horizontal="center" vertical="center"/>
      <protection locked="0"/>
    </xf>
    <xf numFmtId="0" fontId="12" fillId="2" borderId="0" xfId="0" applyFont="1" applyFill="1" applyBorder="1" applyAlignment="1">
      <alignment horizontal="center" vertical="center"/>
    </xf>
    <xf numFmtId="0" fontId="2" fillId="5" borderId="1" xfId="0" applyFont="1" applyFill="1" applyBorder="1" applyAlignment="1" applyProtection="1">
      <alignment horizontal="center" vertical="top" wrapText="1"/>
      <protection locked="0"/>
    </xf>
    <xf numFmtId="0" fontId="10" fillId="0" borderId="1" xfId="0" applyFont="1" applyFill="1" applyBorder="1" applyAlignment="1">
      <alignment vertical="top" wrapText="1"/>
    </xf>
    <xf numFmtId="49" fontId="10" fillId="0" borderId="1" xfId="0" applyNumberFormat="1" applyFont="1" applyFill="1" applyBorder="1" applyAlignment="1">
      <alignment horizontal="center" vertical="top" wrapText="1"/>
    </xf>
    <xf numFmtId="49" fontId="10" fillId="0" borderId="1" xfId="0" applyNumberFormat="1" applyFont="1" applyFill="1" applyBorder="1" applyAlignment="1">
      <alignment horizontal="left" vertical="top" wrapText="1"/>
    </xf>
    <xf numFmtId="0" fontId="10" fillId="0" borderId="9" xfId="0" applyNumberFormat="1" applyFont="1" applyFill="1" applyBorder="1" applyAlignment="1">
      <alignment horizontal="left" vertical="top" wrapText="1"/>
    </xf>
    <xf numFmtId="0" fontId="10" fillId="0" borderId="1" xfId="0" applyNumberFormat="1" applyFont="1" applyFill="1" applyBorder="1" applyAlignment="1" applyProtection="1">
      <alignment horizontal="center" vertical="top" wrapText="1"/>
      <protection locked="0"/>
    </xf>
    <xf numFmtId="0" fontId="13" fillId="0" borderId="5" xfId="0" applyNumberFormat="1" applyFont="1" applyFill="1" applyBorder="1" applyAlignment="1">
      <alignment horizontal="center" vertical="top" wrapText="1"/>
    </xf>
    <xf numFmtId="0" fontId="10" fillId="0" borderId="1" xfId="0" applyFont="1" applyFill="1" applyBorder="1" applyAlignment="1">
      <alignment vertical="top"/>
    </xf>
    <xf numFmtId="1" fontId="13" fillId="2" borderId="4" xfId="0" applyNumberFormat="1" applyFont="1" applyFill="1" applyBorder="1" applyAlignment="1">
      <alignment horizontal="center" vertical="top" wrapText="1"/>
    </xf>
    <xf numFmtId="49" fontId="0" fillId="2" borderId="0" xfId="0" applyNumberFormat="1" applyFill="1" applyAlignment="1">
      <alignment wrapText="1"/>
    </xf>
    <xf numFmtId="49" fontId="2" fillId="3" borderId="1" xfId="0" applyNumberFormat="1" applyFont="1" applyFill="1" applyBorder="1" applyAlignment="1">
      <alignment horizontal="center" wrapText="1"/>
    </xf>
    <xf numFmtId="49" fontId="2" fillId="5" borderId="1" xfId="0" applyNumberFormat="1" applyFont="1" applyFill="1" applyBorder="1" applyAlignment="1">
      <alignment wrapText="1"/>
    </xf>
    <xf numFmtId="49" fontId="2" fillId="8" borderId="1" xfId="0" applyNumberFormat="1" applyFont="1" applyFill="1" applyBorder="1" applyAlignment="1">
      <alignment horizontal="left" vertical="top" wrapText="1"/>
    </xf>
    <xf numFmtId="49" fontId="2" fillId="5" borderId="1" xfId="0" applyNumberFormat="1" applyFont="1" applyFill="1" applyBorder="1" applyAlignment="1">
      <alignment horizontal="left" vertical="top" wrapText="1"/>
    </xf>
    <xf numFmtId="49" fontId="10" fillId="0" borderId="1" xfId="0" applyNumberFormat="1" applyFont="1" applyFill="1" applyBorder="1" applyAlignment="1" applyProtection="1">
      <alignment horizontal="left" vertical="top" wrapText="1"/>
      <protection locked="0"/>
    </xf>
    <xf numFmtId="49" fontId="10" fillId="2" borderId="2" xfId="0" applyNumberFormat="1" applyFont="1" applyFill="1" applyBorder="1" applyAlignment="1" applyProtection="1">
      <alignment horizontal="left" vertical="top" wrapText="1"/>
      <protection locked="0"/>
    </xf>
    <xf numFmtId="49" fontId="2" fillId="8" borderId="8" xfId="0" applyNumberFormat="1" applyFont="1" applyFill="1" applyBorder="1" applyAlignment="1">
      <alignment horizontal="left" vertical="top" wrapText="1"/>
    </xf>
    <xf numFmtId="49" fontId="2" fillId="5" borderId="8" xfId="0" applyNumberFormat="1" applyFont="1" applyFill="1" applyBorder="1" applyAlignment="1">
      <alignment horizontal="left" vertical="top" wrapText="1"/>
    </xf>
    <xf numFmtId="49" fontId="12" fillId="2" borderId="1" xfId="0" applyNumberFormat="1" applyFont="1" applyFill="1" applyBorder="1" applyAlignment="1" applyProtection="1">
      <alignment horizontal="left" vertical="top" wrapText="1"/>
      <protection locked="0"/>
    </xf>
    <xf numFmtId="49" fontId="0" fillId="0" borderId="0" xfId="0" applyNumberFormat="1" applyAlignment="1">
      <alignment wrapText="1"/>
    </xf>
    <xf numFmtId="49" fontId="10" fillId="2" borderId="1" xfId="2" applyNumberFormat="1" applyFont="1" applyFill="1" applyBorder="1" applyAlignment="1" applyProtection="1">
      <alignment horizontal="left" vertical="top" wrapText="1"/>
      <protection locked="0"/>
    </xf>
    <xf numFmtId="0" fontId="8" fillId="2" borderId="9" xfId="0" applyFont="1" applyFill="1" applyBorder="1" applyAlignment="1" applyProtection="1">
      <alignment horizontal="left"/>
      <protection locked="0"/>
    </xf>
    <xf numFmtId="0" fontId="8" fillId="2" borderId="4" xfId="0" applyFont="1" applyFill="1" applyBorder="1" applyAlignment="1" applyProtection="1">
      <alignment horizontal="left"/>
      <protection locked="0"/>
    </xf>
    <xf numFmtId="0" fontId="8" fillId="2" borderId="5" xfId="0" applyFont="1" applyFill="1" applyBorder="1" applyAlignment="1" applyProtection="1">
      <alignment horizontal="left"/>
      <protection locked="0"/>
    </xf>
    <xf numFmtId="0" fontId="8" fillId="2" borderId="9" xfId="0" applyFont="1" applyFill="1" applyBorder="1" applyAlignment="1" applyProtection="1">
      <alignment horizontal="left" vertical="top" wrapText="1"/>
      <protection locked="0"/>
    </xf>
    <xf numFmtId="0" fontId="8" fillId="2" borderId="4" xfId="0" applyFont="1" applyFill="1" applyBorder="1" applyAlignment="1" applyProtection="1">
      <alignment horizontal="left" vertical="top" wrapText="1"/>
      <protection locked="0"/>
    </xf>
    <xf numFmtId="0" fontId="8" fillId="2" borderId="5" xfId="0" applyFont="1" applyFill="1" applyBorder="1" applyAlignment="1" applyProtection="1">
      <alignment horizontal="left" vertical="top" wrapText="1"/>
      <protection locked="0"/>
    </xf>
    <xf numFmtId="0" fontId="8" fillId="2" borderId="10" xfId="0" applyFont="1" applyFill="1" applyBorder="1" applyAlignment="1" applyProtection="1">
      <alignment horizontal="left" vertical="top" wrapText="1"/>
      <protection locked="0"/>
    </xf>
    <xf numFmtId="0" fontId="8" fillId="2" borderId="11"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protection locked="0"/>
    </xf>
    <xf numFmtId="0" fontId="8" fillId="2" borderId="18" xfId="0" applyFont="1" applyFill="1" applyBorder="1" applyAlignment="1" applyProtection="1">
      <alignment horizontal="left"/>
      <protection locked="0"/>
    </xf>
    <xf numFmtId="0" fontId="8" fillId="2" borderId="7" xfId="0" applyFont="1" applyFill="1" applyBorder="1" applyAlignment="1" applyProtection="1">
      <alignment horizontal="left"/>
      <protection locked="0"/>
    </xf>
    <xf numFmtId="0" fontId="8" fillId="2" borderId="10" xfId="0" applyFont="1" applyFill="1" applyBorder="1" applyAlignment="1">
      <alignment horizontal="left"/>
    </xf>
    <xf numFmtId="0" fontId="8" fillId="2" borderId="11" xfId="0" applyFont="1" applyFill="1" applyBorder="1" applyAlignment="1">
      <alignment horizontal="left"/>
    </xf>
    <xf numFmtId="0" fontId="8" fillId="2" borderId="8" xfId="0" applyFont="1" applyFill="1" applyBorder="1" applyAlignment="1">
      <alignment horizontal="left"/>
    </xf>
    <xf numFmtId="0" fontId="0" fillId="2" borderId="3" xfId="0" applyFill="1" applyBorder="1" applyAlignment="1">
      <alignment horizontal="center" vertical="top" wrapText="1"/>
    </xf>
    <xf numFmtId="0" fontId="0" fillId="2" borderId="13" xfId="0" applyFill="1" applyBorder="1" applyAlignment="1">
      <alignment horizontal="center" vertical="top" wrapText="1"/>
    </xf>
    <xf numFmtId="0" fontId="0" fillId="2" borderId="2" xfId="0" applyFill="1" applyBorder="1" applyAlignment="1">
      <alignment horizontal="center" vertical="top" wrapText="1"/>
    </xf>
    <xf numFmtId="0" fontId="2" fillId="7" borderId="0" xfId="0" applyFont="1" applyFill="1" applyBorder="1" applyAlignment="1" applyProtection="1">
      <alignment horizontal="left"/>
      <protection locked="0"/>
    </xf>
    <xf numFmtId="0" fontId="2" fillId="7" borderId="18" xfId="0" applyFont="1" applyFill="1" applyBorder="1" applyAlignment="1" applyProtection="1">
      <alignment horizontal="left"/>
      <protection locked="0"/>
    </xf>
    <xf numFmtId="15" fontId="0" fillId="7" borderId="17" xfId="0" applyNumberFormat="1" applyFill="1" applyBorder="1" applyAlignment="1" applyProtection="1">
      <alignment horizontal="left"/>
      <protection locked="0"/>
    </xf>
    <xf numFmtId="0" fontId="0" fillId="7" borderId="18" xfId="0" applyFill="1" applyBorder="1" applyAlignment="1" applyProtection="1">
      <alignment horizontal="left"/>
      <protection locked="0"/>
    </xf>
    <xf numFmtId="0" fontId="0" fillId="7" borderId="7" xfId="0" applyFill="1" applyBorder="1" applyAlignment="1" applyProtection="1">
      <alignment horizontal="left"/>
      <protection locked="0"/>
    </xf>
    <xf numFmtId="0" fontId="0" fillId="2" borderId="15" xfId="0" applyFill="1" applyBorder="1" applyAlignment="1">
      <alignment horizontal="center" vertical="top" wrapText="1"/>
    </xf>
    <xf numFmtId="0" fontId="0" fillId="2" borderId="10" xfId="0" applyFill="1" applyBorder="1" applyAlignment="1">
      <alignment horizontal="left"/>
    </xf>
    <xf numFmtId="0" fontId="0" fillId="2" borderId="11" xfId="0" applyFill="1" applyBorder="1" applyAlignment="1">
      <alignment horizontal="left"/>
    </xf>
    <xf numFmtId="0" fontId="0" fillId="2" borderId="8" xfId="0" applyFill="1" applyBorder="1" applyAlignment="1">
      <alignment horizontal="left"/>
    </xf>
    <xf numFmtId="0" fontId="2" fillId="2" borderId="9" xfId="0" applyFont="1" applyFill="1" applyBorder="1" applyAlignment="1">
      <alignment horizontal="center"/>
    </xf>
    <xf numFmtId="0" fontId="2" fillId="2" borderId="5" xfId="0" applyFont="1" applyFill="1" applyBorder="1" applyAlignment="1">
      <alignment horizontal="center"/>
    </xf>
    <xf numFmtId="0" fontId="2" fillId="7" borderId="16" xfId="0" applyFont="1" applyFill="1" applyBorder="1" applyAlignment="1" applyProtection="1">
      <alignment horizontal="left"/>
      <protection locked="0"/>
    </xf>
    <xf numFmtId="0" fontId="2" fillId="7" borderId="7" xfId="0" applyFont="1" applyFill="1" applyBorder="1" applyAlignment="1" applyProtection="1">
      <alignment horizontal="left"/>
      <protection locked="0"/>
    </xf>
    <xf numFmtId="0" fontId="0" fillId="2" borderId="0" xfId="0" applyFill="1" applyAlignment="1">
      <alignment horizontal="left"/>
    </xf>
    <xf numFmtId="0" fontId="0" fillId="2" borderId="0" xfId="0" applyFill="1" applyAlignment="1">
      <alignment horizontal="left" vertical="top"/>
    </xf>
    <xf numFmtId="0" fontId="6" fillId="7" borderId="0" xfId="0" applyFont="1" applyFill="1" applyBorder="1" applyAlignment="1" applyProtection="1">
      <alignment horizontal="left"/>
      <protection locked="0"/>
    </xf>
    <xf numFmtId="0" fontId="0" fillId="2" borderId="11" xfId="0" applyFill="1" applyBorder="1" applyAlignment="1">
      <alignment vertical="top" wrapText="1"/>
    </xf>
    <xf numFmtId="0" fontId="2" fillId="3" borderId="18" xfId="0" applyFont="1" applyFill="1" applyBorder="1" applyAlignment="1">
      <alignment horizontal="center" vertical="top"/>
    </xf>
    <xf numFmtId="0" fontId="2" fillId="3" borderId="0" xfId="0" applyFont="1" applyFill="1" applyBorder="1" applyAlignment="1">
      <alignment horizontal="center" vertical="top" wrapText="1"/>
    </xf>
    <xf numFmtId="0" fontId="2" fillId="3" borderId="18" xfId="0" applyFont="1" applyFill="1" applyBorder="1" applyAlignment="1">
      <alignment horizontal="center" vertical="top" wrapText="1"/>
    </xf>
    <xf numFmtId="0" fontId="2" fillId="3" borderId="0" xfId="0" applyFont="1" applyFill="1" applyBorder="1" applyAlignment="1">
      <alignment horizontal="center"/>
    </xf>
    <xf numFmtId="0" fontId="2" fillId="3" borderId="18" xfId="0" applyFont="1" applyFill="1" applyBorder="1" applyAlignment="1">
      <alignment horizontal="center"/>
    </xf>
    <xf numFmtId="0" fontId="2" fillId="3" borderId="0" xfId="0" applyFont="1" applyFill="1" applyBorder="1" applyAlignment="1">
      <alignment horizontal="left"/>
    </xf>
    <xf numFmtId="0" fontId="2" fillId="3" borderId="18" xfId="0" applyFont="1" applyFill="1" applyBorder="1" applyAlignment="1">
      <alignment horizontal="left"/>
    </xf>
    <xf numFmtId="0" fontId="0" fillId="3" borderId="0" xfId="0" applyFill="1" applyAlignment="1">
      <alignment horizontal="center"/>
    </xf>
    <xf numFmtId="0" fontId="0" fillId="3" borderId="18" xfId="0" applyFill="1" applyBorder="1" applyAlignment="1">
      <alignment horizontal="center"/>
    </xf>
    <xf numFmtId="0" fontId="2" fillId="0" borderId="3"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Border="1" applyAlignment="1">
      <alignment horizontal="center"/>
    </xf>
    <xf numFmtId="0" fontId="2" fillId="0" borderId="5" xfId="0" applyFont="1" applyBorder="1" applyAlignment="1">
      <alignment horizontal="center"/>
    </xf>
    <xf numFmtId="0" fontId="2" fillId="0" borderId="9" xfId="0" applyFont="1" applyBorder="1" applyAlignment="1">
      <alignment horizontal="center"/>
    </xf>
    <xf numFmtId="0" fontId="2" fillId="0" borderId="1" xfId="0" applyFont="1" applyBorder="1" applyAlignment="1">
      <alignment horizontal="center"/>
    </xf>
    <xf numFmtId="0" fontId="0" fillId="0" borderId="9" xfId="0" applyFill="1" applyBorder="1" applyAlignment="1">
      <alignment horizontal="center" vertical="center" wrapText="1"/>
    </xf>
    <xf numFmtId="0" fontId="0" fillId="0" borderId="5" xfId="0" applyFill="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8" xfId="0" applyFont="1" applyBorder="1" applyAlignment="1">
      <alignment horizontal="center" vertical="center" wrapText="1"/>
    </xf>
    <xf numFmtId="0" fontId="2" fillId="5" borderId="9" xfId="0" applyFont="1" applyFill="1" applyBorder="1" applyAlignment="1">
      <alignment horizontal="center" vertical="top" wrapText="1"/>
    </xf>
    <xf numFmtId="0" fontId="2" fillId="5" borderId="4" xfId="0" applyFont="1" applyFill="1" applyBorder="1" applyAlignment="1">
      <alignment horizontal="center" vertical="top" wrapText="1"/>
    </xf>
    <xf numFmtId="0" fontId="11" fillId="8" borderId="9" xfId="0" applyFont="1" applyFill="1" applyBorder="1" applyAlignment="1">
      <alignment horizontal="center" vertical="top" wrapText="1"/>
    </xf>
    <xf numFmtId="0" fontId="11" fillId="8" borderId="4" xfId="0" applyFont="1" applyFill="1" applyBorder="1" applyAlignment="1">
      <alignment horizontal="center" vertical="top" wrapText="1"/>
    </xf>
    <xf numFmtId="0" fontId="2" fillId="5" borderId="9" xfId="0" applyFont="1" applyFill="1" applyBorder="1" applyAlignment="1">
      <alignment horizontal="center" wrapText="1"/>
    </xf>
    <xf numFmtId="0" fontId="2" fillId="5" borderId="4" xfId="0" applyFont="1" applyFill="1" applyBorder="1" applyAlignment="1">
      <alignment horizontal="center" wrapText="1"/>
    </xf>
    <xf numFmtId="1" fontId="4" fillId="2" borderId="0" xfId="0" applyNumberFormat="1" applyFont="1" applyFill="1" applyBorder="1" applyAlignment="1">
      <alignment horizontal="center"/>
    </xf>
    <xf numFmtId="0" fontId="2" fillId="2" borderId="0" xfId="0" applyFont="1" applyFill="1" applyBorder="1" applyAlignment="1">
      <alignment horizontal="center"/>
    </xf>
    <xf numFmtId="0" fontId="2" fillId="3" borderId="1" xfId="0" applyFont="1" applyFill="1" applyBorder="1" applyAlignment="1">
      <alignment horizontal="center" wrapText="1"/>
    </xf>
    <xf numFmtId="0" fontId="18" fillId="8" borderId="9" xfId="0" applyFont="1" applyFill="1" applyBorder="1" applyAlignment="1">
      <alignment horizontal="center" vertical="top" wrapText="1"/>
    </xf>
    <xf numFmtId="0" fontId="18" fillId="8" borderId="4" xfId="0" applyFont="1" applyFill="1" applyBorder="1" applyAlignment="1">
      <alignment horizontal="center" vertical="top" wrapText="1"/>
    </xf>
    <xf numFmtId="0" fontId="18" fillId="8" borderId="5" xfId="0" applyFont="1" applyFill="1" applyBorder="1" applyAlignment="1">
      <alignment horizontal="center" vertical="top" wrapText="1"/>
    </xf>
    <xf numFmtId="0" fontId="2" fillId="3" borderId="1" xfId="0" applyFont="1" applyFill="1" applyBorder="1" applyAlignment="1">
      <alignment horizontal="center" vertical="center" wrapText="1"/>
    </xf>
    <xf numFmtId="0" fontId="2" fillId="5" borderId="5" xfId="0" applyFont="1" applyFill="1" applyBorder="1" applyAlignment="1">
      <alignment horizontal="center" vertical="top" wrapText="1"/>
    </xf>
    <xf numFmtId="0" fontId="2" fillId="12" borderId="0" xfId="0" applyFont="1" applyFill="1" applyBorder="1" applyAlignment="1">
      <alignment horizontal="right"/>
    </xf>
    <xf numFmtId="0" fontId="2" fillId="7" borderId="9" xfId="0" applyFont="1" applyFill="1" applyBorder="1" applyAlignment="1">
      <alignment horizontal="center" wrapText="1"/>
    </xf>
    <xf numFmtId="0" fontId="2" fillId="7" borderId="4" xfId="0" applyFont="1" applyFill="1" applyBorder="1" applyAlignment="1">
      <alignment horizontal="center" wrapText="1"/>
    </xf>
    <xf numFmtId="0" fontId="11" fillId="0" borderId="9" xfId="0" applyNumberFormat="1" applyFont="1" applyBorder="1" applyAlignment="1">
      <alignment horizontal="center" vertical="top" wrapText="1"/>
    </xf>
    <xf numFmtId="0" fontId="11" fillId="0" borderId="4" xfId="0" applyNumberFormat="1" applyFont="1" applyBorder="1" applyAlignment="1">
      <alignment horizontal="center" vertical="top" wrapText="1"/>
    </xf>
    <xf numFmtId="1" fontId="11" fillId="2" borderId="9" xfId="0" applyNumberFormat="1" applyFont="1" applyFill="1" applyBorder="1" applyAlignment="1">
      <alignment horizontal="center" vertical="top" wrapText="1"/>
    </xf>
    <xf numFmtId="1" fontId="11" fillId="2" borderId="5" xfId="0" applyNumberFormat="1" applyFont="1" applyFill="1" applyBorder="1" applyAlignment="1">
      <alignment horizontal="center" vertical="top" wrapText="1"/>
    </xf>
    <xf numFmtId="1" fontId="15" fillId="0" borderId="0" xfId="0" applyNumberFormat="1" applyFont="1" applyBorder="1" applyAlignment="1">
      <alignment horizontal="left" vertical="top" wrapText="1"/>
    </xf>
    <xf numFmtId="1" fontId="18" fillId="5" borderId="4" xfId="0" applyNumberFormat="1" applyFont="1" applyFill="1" applyBorder="1" applyAlignment="1">
      <alignment horizontal="center" vertical="top" wrapText="1"/>
    </xf>
    <xf numFmtId="1" fontId="18" fillId="5" borderId="5" xfId="0" applyNumberFormat="1" applyFont="1" applyFill="1" applyBorder="1" applyAlignment="1">
      <alignment horizontal="center" vertical="top" wrapText="1"/>
    </xf>
    <xf numFmtId="1" fontId="18" fillId="5" borderId="9" xfId="0" applyNumberFormat="1" applyFont="1" applyFill="1" applyBorder="1" applyAlignment="1">
      <alignment horizontal="center" vertical="top" wrapText="1"/>
    </xf>
    <xf numFmtId="49" fontId="10" fillId="0" borderId="9" xfId="0" applyNumberFormat="1" applyFont="1" applyBorder="1" applyAlignment="1">
      <alignment horizontal="left" vertical="top" wrapText="1"/>
    </xf>
    <xf numFmtId="49" fontId="10" fillId="0" borderId="4" xfId="0" applyNumberFormat="1" applyFont="1" applyBorder="1" applyAlignment="1">
      <alignment horizontal="left" vertical="top" wrapText="1"/>
    </xf>
    <xf numFmtId="49" fontId="24" fillId="0" borderId="9" xfId="0" applyNumberFormat="1" applyFont="1" applyBorder="1" applyAlignment="1">
      <alignment horizontal="center" vertical="top" wrapText="1"/>
    </xf>
    <xf numFmtId="49" fontId="24" fillId="0" borderId="5" xfId="0" applyNumberFormat="1" applyFont="1" applyBorder="1" applyAlignment="1">
      <alignment horizontal="center" vertical="top" wrapText="1"/>
    </xf>
    <xf numFmtId="0" fontId="18" fillId="4" borderId="9" xfId="0" applyNumberFormat="1" applyFont="1" applyFill="1" applyBorder="1" applyAlignment="1">
      <alignment horizontal="center"/>
    </xf>
    <xf numFmtId="0" fontId="18" fillId="4" borderId="4" xfId="0" applyNumberFormat="1" applyFont="1" applyFill="1" applyBorder="1" applyAlignment="1">
      <alignment horizontal="center"/>
    </xf>
    <xf numFmtId="0" fontId="18" fillId="4" borderId="5" xfId="0" applyNumberFormat="1" applyFont="1" applyFill="1" applyBorder="1" applyAlignment="1">
      <alignment horizontal="center"/>
    </xf>
    <xf numFmtId="0" fontId="18" fillId="4" borderId="3" xfId="0" applyNumberFormat="1" applyFont="1" applyFill="1" applyBorder="1" applyAlignment="1">
      <alignment horizontal="center" wrapText="1"/>
    </xf>
    <xf numFmtId="0" fontId="18" fillId="4" borderId="2" xfId="0" applyNumberFormat="1" applyFont="1" applyFill="1" applyBorder="1" applyAlignment="1">
      <alignment horizontal="center" wrapText="1"/>
    </xf>
    <xf numFmtId="0" fontId="10" fillId="0" borderId="9" xfId="0" applyNumberFormat="1" applyFont="1" applyBorder="1" applyAlignment="1">
      <alignment horizontal="center" vertical="top" wrapText="1"/>
    </xf>
    <xf numFmtId="0" fontId="10" fillId="0" borderId="4" xfId="0" applyNumberFormat="1" applyFont="1" applyBorder="1" applyAlignment="1">
      <alignment horizontal="center" vertical="top" wrapText="1"/>
    </xf>
    <xf numFmtId="0" fontId="10" fillId="0" borderId="5" xfId="0" applyNumberFormat="1" applyFont="1" applyBorder="1" applyAlignment="1">
      <alignment horizontal="center" vertical="top" wrapText="1"/>
    </xf>
    <xf numFmtId="0" fontId="18" fillId="4" borderId="13" xfId="0" applyNumberFormat="1" applyFont="1" applyFill="1" applyBorder="1" applyAlignment="1">
      <alignment horizontal="center" wrapText="1"/>
    </xf>
    <xf numFmtId="0" fontId="18" fillId="4" borderId="1" xfId="0" applyNumberFormat="1" applyFont="1" applyFill="1" applyBorder="1" applyAlignment="1">
      <alignment horizontal="center" vertical="center" wrapText="1"/>
    </xf>
    <xf numFmtId="0" fontId="22" fillId="10" borderId="0" xfId="0" applyFont="1" applyFill="1" applyBorder="1" applyAlignment="1"/>
    <xf numFmtId="0" fontId="18" fillId="4" borderId="1" xfId="0" applyFont="1" applyFill="1" applyBorder="1" applyAlignment="1">
      <alignment horizontal="center" vertical="center" wrapText="1"/>
    </xf>
    <xf numFmtId="0" fontId="18" fillId="4" borderId="3" xfId="0" applyNumberFormat="1" applyFont="1" applyFill="1" applyBorder="1" applyAlignment="1">
      <alignment horizontal="center" vertical="center" wrapText="1"/>
    </xf>
    <xf numFmtId="0" fontId="18" fillId="4" borderId="13" xfId="0" applyNumberFormat="1" applyFont="1" applyFill="1" applyBorder="1" applyAlignment="1">
      <alignment horizontal="center" vertical="center" wrapText="1"/>
    </xf>
    <xf numFmtId="0" fontId="18" fillId="4" borderId="2" xfId="0" applyNumberFormat="1" applyFont="1" applyFill="1" applyBorder="1" applyAlignment="1">
      <alignment horizontal="center" vertical="center" wrapText="1"/>
    </xf>
    <xf numFmtId="0" fontId="22" fillId="10" borderId="0" xfId="0" applyFont="1" applyFill="1" applyBorder="1" applyAlignment="1">
      <alignment horizontal="center"/>
    </xf>
    <xf numFmtId="49" fontId="18" fillId="0" borderId="2" xfId="0" applyNumberFormat="1" applyFont="1" applyBorder="1" applyAlignment="1">
      <alignment horizontal="center" vertical="top" wrapText="1"/>
    </xf>
    <xf numFmtId="0" fontId="18" fillId="4" borderId="9" xfId="0" applyNumberFormat="1" applyFont="1" applyFill="1" applyBorder="1" applyAlignment="1">
      <alignment horizontal="center" wrapText="1"/>
    </xf>
    <xf numFmtId="0" fontId="18" fillId="4" borderId="5" xfId="0" applyNumberFormat="1" applyFont="1" applyFill="1" applyBorder="1" applyAlignment="1">
      <alignment horizontal="center" wrapText="1"/>
    </xf>
    <xf numFmtId="0" fontId="18" fillId="4" borderId="9" xfId="0" applyNumberFormat="1" applyFont="1" applyFill="1" applyBorder="1" applyAlignment="1" applyProtection="1">
      <alignment horizontal="center" wrapText="1"/>
    </xf>
    <xf numFmtId="0" fontId="18" fillId="4" borderId="5" xfId="0" applyNumberFormat="1" applyFont="1" applyFill="1" applyBorder="1" applyAlignment="1" applyProtection="1">
      <alignment horizontal="center" wrapText="1"/>
    </xf>
    <xf numFmtId="0" fontId="18" fillId="4" borderId="3" xfId="0" applyNumberFormat="1" applyFont="1" applyFill="1" applyBorder="1" applyAlignment="1" applyProtection="1">
      <alignment horizontal="center" wrapText="1"/>
    </xf>
    <xf numFmtId="0" fontId="18" fillId="4" borderId="2" xfId="0" applyNumberFormat="1" applyFont="1" applyFill="1" applyBorder="1" applyAlignment="1" applyProtection="1">
      <alignment horizontal="center" wrapText="1"/>
    </xf>
    <xf numFmtId="1" fontId="10" fillId="0" borderId="9" xfId="0" applyNumberFormat="1" applyFont="1" applyBorder="1" applyAlignment="1">
      <alignment horizontal="center" vertical="top" wrapText="1"/>
    </xf>
    <xf numFmtId="1" fontId="10" fillId="0" borderId="4" xfId="0" applyNumberFormat="1" applyFont="1" applyBorder="1" applyAlignment="1">
      <alignment horizontal="center" vertical="top" wrapText="1"/>
    </xf>
    <xf numFmtId="1" fontId="10" fillId="0" borderId="5" xfId="0" applyNumberFormat="1" applyFont="1" applyBorder="1" applyAlignment="1">
      <alignment horizontal="center" vertical="top" wrapText="1"/>
    </xf>
  </cellXfs>
  <cellStyles count="3">
    <cellStyle name="Hyperlink" xfId="2" builtinId="8"/>
    <cellStyle name="Normal" xfId="0" builtinId="0"/>
    <cellStyle name="Percent" xfId="1" builtinId="5"/>
  </cellStyles>
  <dxfs count="200">
    <dxf>
      <font>
        <color theme="1"/>
      </font>
      <border>
        <left style="thin">
          <color auto="1"/>
        </left>
        <right style="thin">
          <color auto="1"/>
        </right>
        <top style="thin">
          <color auto="1"/>
        </top>
        <bottom style="thin">
          <color auto="1"/>
        </bottom>
        <vertical/>
        <horizontal/>
      </border>
    </dxf>
    <dxf>
      <font>
        <color theme="1"/>
      </font>
      <fill>
        <patternFill>
          <bgColor theme="0"/>
        </patternFill>
      </fill>
      <border>
        <left style="thin">
          <color auto="1"/>
        </left>
        <right style="thin">
          <color auto="1"/>
        </right>
        <top style="thin">
          <color auto="1"/>
        </top>
        <bottom style="thin">
          <color auto="1"/>
        </bottom>
        <vertical/>
        <horizontal/>
      </border>
    </dxf>
    <dxf>
      <font>
        <color theme="1"/>
      </font>
      <fill>
        <patternFill>
          <bgColor theme="5" tint="0.59996337778862885"/>
        </patternFill>
      </fill>
      <border>
        <left style="thin">
          <color auto="1"/>
        </left>
        <right style="thin">
          <color auto="1"/>
        </right>
        <top style="thin">
          <color auto="1"/>
        </top>
        <bottom style="thin">
          <color auto="1"/>
        </bottom>
        <vertical/>
        <horizontal/>
      </border>
    </dxf>
    <dxf>
      <font>
        <color theme="1"/>
      </font>
      <fill>
        <patternFill>
          <bgColor theme="0"/>
        </patternFill>
      </fill>
      <border>
        <left style="thin">
          <color auto="1"/>
        </left>
        <right style="thin">
          <color auto="1"/>
        </right>
        <top style="thin">
          <color auto="1"/>
        </top>
        <bottom style="thin">
          <color auto="1"/>
        </bottom>
        <vertical/>
        <horizontal/>
      </border>
    </dxf>
    <dxf>
      <font>
        <color theme="1"/>
      </font>
      <fill>
        <patternFill>
          <bgColor theme="5" tint="0.59996337778862885"/>
        </patternFill>
      </fill>
      <border>
        <left style="thin">
          <color auto="1"/>
        </left>
        <right style="thin">
          <color auto="1"/>
        </right>
        <top style="thin">
          <color auto="1"/>
        </top>
        <bottom style="thin">
          <color auto="1"/>
        </bottom>
        <vertical/>
        <horizontal/>
      </border>
    </dxf>
    <dxf>
      <font>
        <color theme="1"/>
      </font>
      <fill>
        <patternFill>
          <bgColor theme="0"/>
        </patternFill>
      </fill>
      <border>
        <left style="thin">
          <color auto="1"/>
        </left>
        <right style="thin">
          <color auto="1"/>
        </right>
        <top style="thin">
          <color auto="1"/>
        </top>
        <bottom style="thin">
          <color auto="1"/>
        </bottom>
        <vertical/>
        <horizontal/>
      </border>
    </dxf>
    <dxf>
      <font>
        <color theme="1"/>
      </font>
      <fill>
        <patternFill>
          <bgColor theme="5" tint="0.59996337778862885"/>
        </patternFill>
      </fill>
      <border>
        <left style="thin">
          <color auto="1"/>
        </left>
        <right style="thin">
          <color auto="1"/>
        </right>
        <top style="thin">
          <color auto="1"/>
        </top>
        <bottom style="thin">
          <color auto="1"/>
        </bottom>
        <vertical/>
        <horizontal/>
      </border>
    </dxf>
    <dxf>
      <fill>
        <patternFill>
          <bgColor rgb="FF92D050"/>
        </patternFill>
      </fill>
    </dxf>
    <dxf>
      <fill>
        <patternFill>
          <bgColor theme="6" tint="0.39994506668294322"/>
        </patternFill>
      </fill>
    </dxf>
    <dxf>
      <fill>
        <patternFill>
          <bgColor rgb="FFFFFF99"/>
        </patternFill>
      </fill>
    </dxf>
    <dxf>
      <fill>
        <patternFill>
          <bgColor rgb="FFCF7573"/>
        </patternFill>
      </fill>
    </dxf>
    <dxf>
      <fill>
        <patternFill>
          <bgColor rgb="FFFFFF00"/>
        </patternFill>
      </fill>
    </dxf>
    <dxf>
      <fill>
        <patternFill>
          <bgColor theme="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solid">
          <fgColor auto="1"/>
          <bgColor theme="5" tint="0.59996337778862885"/>
        </patternFill>
      </fill>
      <border>
        <left style="thin">
          <color auto="1"/>
        </left>
        <right style="thin">
          <color auto="1"/>
        </right>
        <top style="thin">
          <color auto="1"/>
        </top>
        <bottom style="thin">
          <color auto="1"/>
        </bottom>
        <vertical/>
        <horizontal/>
      </border>
    </dxf>
    <dxf>
      <font>
        <color theme="0"/>
      </font>
      <fill>
        <patternFill>
          <bgColor theme="0" tint="-0.1499679555650502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theme="0"/>
        </patternFill>
      </fill>
      <border>
        <left style="thin">
          <color auto="1"/>
        </left>
        <right style="thin">
          <color auto="1"/>
        </right>
        <top style="thin">
          <color auto="1"/>
        </top>
        <bottom style="thin">
          <color auto="1"/>
        </bottom>
        <vertical/>
        <horizontal/>
      </border>
    </dxf>
  </dxfs>
  <tableStyles count="0" defaultTableStyle="TableStyleMedium9" defaultPivotStyle="PivotStyleLight16"/>
  <colors>
    <mruColors>
      <color rgb="FFFFFF99"/>
      <color rgb="FFFF9999"/>
      <color rgb="FFE5EDD3"/>
      <color rgb="FFE3ECD0"/>
      <color rgb="FFFF7C80"/>
      <color rgb="FFFF5050"/>
      <color rgb="FFFFFFCC"/>
      <color rgb="FFDAE6C0"/>
      <color rgb="FFFEAC9C"/>
      <color rgb="FF51A2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3</xdr:col>
      <xdr:colOff>2057401</xdr:colOff>
      <xdr:row>1</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1" y="0"/>
          <a:ext cx="4533900" cy="19050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923925</xdr:colOff>
      <xdr:row>1</xdr:row>
      <xdr:rowOff>183937</xdr:rowOff>
    </xdr:from>
    <xdr:to>
      <xdr:col>7</xdr:col>
      <xdr:colOff>10701</xdr:colOff>
      <xdr:row>3</xdr:row>
      <xdr:rowOff>0</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3400425" y="374437"/>
          <a:ext cx="4506501" cy="197063"/>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endParaRPr lang="en-US" sz="1400" b="1" i="1">
            <a:solidFill>
              <a:schemeClr val="bg1"/>
            </a:solidFill>
          </a:endParaRPr>
        </a:p>
      </xdr:txBody>
    </xdr:sp>
    <xdr:clientData/>
  </xdr:twoCellAnchor>
  <xdr:twoCellAnchor editAs="oneCell">
    <xdr:from>
      <xdr:col>0</xdr:col>
      <xdr:colOff>76199</xdr:colOff>
      <xdr:row>1</xdr:row>
      <xdr:rowOff>85725</xdr:rowOff>
    </xdr:from>
    <xdr:to>
      <xdr:col>1</xdr:col>
      <xdr:colOff>6110</xdr:colOff>
      <xdr:row>6</xdr:row>
      <xdr:rowOff>47625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199" y="2371725"/>
          <a:ext cx="2063511" cy="914400"/>
        </a:xfrm>
        <a:prstGeom prst="rect">
          <a:avLst/>
        </a:prstGeom>
      </xdr:spPr>
    </xdr:pic>
    <xdr:clientData/>
  </xdr:twoCellAnchor>
  <xdr:twoCellAnchor>
    <xdr:from>
      <xdr:col>0</xdr:col>
      <xdr:colOff>0</xdr:colOff>
      <xdr:row>8</xdr:row>
      <xdr:rowOff>9524</xdr:rowOff>
    </xdr:from>
    <xdr:to>
      <xdr:col>7</xdr:col>
      <xdr:colOff>0</xdr:colOff>
      <xdr:row>9</xdr:row>
      <xdr:rowOff>180975</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0" y="3629024"/>
          <a:ext cx="7734300" cy="361951"/>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b="1">
              <a:solidFill>
                <a:schemeClr val="bg1"/>
              </a:solidFill>
            </a:rPr>
            <a:t>SAFE Work Certified Audit Tool</a:t>
          </a:r>
        </a:p>
      </xdr:txBody>
    </xdr:sp>
    <xdr:clientData/>
  </xdr:twoCellAnchor>
  <xdr:twoCellAnchor>
    <xdr:from>
      <xdr:col>0</xdr:col>
      <xdr:colOff>0</xdr:colOff>
      <xdr:row>32</xdr:row>
      <xdr:rowOff>3176</xdr:rowOff>
    </xdr:from>
    <xdr:to>
      <xdr:col>6</xdr:col>
      <xdr:colOff>2736600</xdr:colOff>
      <xdr:row>33</xdr:row>
      <xdr:rowOff>1177</xdr:rowOff>
    </xdr:to>
    <xdr:sp macro="" textlink="">
      <xdr:nvSpPr>
        <xdr:cNvPr id="16" name="Rectangle 15">
          <a:extLst>
            <a:ext uri="{FF2B5EF4-FFF2-40B4-BE49-F238E27FC236}">
              <a16:creationId xmlns:a16="http://schemas.microsoft.com/office/drawing/2014/main" id="{00000000-0008-0000-0000-000010000000}"/>
            </a:ext>
          </a:extLst>
        </xdr:cNvPr>
        <xdr:cNvSpPr/>
      </xdr:nvSpPr>
      <xdr:spPr>
        <a:xfrm>
          <a:off x="0" y="7804151"/>
          <a:ext cx="7889625" cy="188501"/>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300" b="0">
              <a:solidFill>
                <a:schemeClr val="bg1"/>
              </a:solidFill>
            </a:rPr>
            <a:t>Version</a:t>
          </a:r>
          <a:r>
            <a:rPr lang="en-US" sz="1300" b="1">
              <a:solidFill>
                <a:schemeClr val="bg1"/>
              </a:solidFill>
            </a:rPr>
            <a:t> </a:t>
          </a:r>
          <a:r>
            <a:rPr lang="en-US" sz="1300" b="0">
              <a:solidFill>
                <a:schemeClr val="bg1"/>
              </a:solidFill>
            </a:rPr>
            <a:t>2.1 (For employers with 20 or more employees)</a:t>
          </a:r>
        </a:p>
      </xdr:txBody>
    </xdr:sp>
    <xdr:clientData/>
  </xdr:twoCellAnchor>
  <xdr:twoCellAnchor>
    <xdr:from>
      <xdr:col>0</xdr:col>
      <xdr:colOff>0</xdr:colOff>
      <xdr:row>11</xdr:row>
      <xdr:rowOff>9525</xdr:rowOff>
    </xdr:from>
    <xdr:to>
      <xdr:col>7</xdr:col>
      <xdr:colOff>0</xdr:colOff>
      <xdr:row>13</xdr:row>
      <xdr:rowOff>0</xdr:rowOff>
    </xdr:to>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0" y="3629025"/>
          <a:ext cx="7734300" cy="371475"/>
        </a:xfrm>
        <a:prstGeom prst="rect">
          <a:avLst/>
        </a:prstGeom>
        <a:solidFill>
          <a:schemeClr val="tx1">
            <a:lumMod val="50000"/>
            <a:lumOff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solidFill>
                <a:schemeClr val="bg1"/>
              </a:solidFill>
            </a:rPr>
            <a:t>SAFE Work Certified Audit Information Sheet Page 1</a:t>
          </a:r>
        </a:p>
      </xdr:txBody>
    </xdr:sp>
    <xdr:clientData/>
  </xdr:twoCellAnchor>
  <mc:AlternateContent xmlns:mc="http://schemas.openxmlformats.org/markup-compatibility/2006">
    <mc:Choice xmlns:a14="http://schemas.microsoft.com/office/drawing/2010/main" Requires="a14">
      <xdr:twoCellAnchor editAs="oneCell">
        <xdr:from>
          <xdr:col>2</xdr:col>
          <xdr:colOff>9525</xdr:colOff>
          <xdr:row>25</xdr:row>
          <xdr:rowOff>28575</xdr:rowOff>
        </xdr:from>
        <xdr:to>
          <xdr:col>2</xdr:col>
          <xdr:colOff>228600</xdr:colOff>
          <xdr:row>26</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19050</xdr:rowOff>
        </xdr:from>
        <xdr:to>
          <xdr:col>3</xdr:col>
          <xdr:colOff>57150</xdr:colOff>
          <xdr:row>28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27</xdr:row>
          <xdr:rowOff>19050</xdr:rowOff>
        </xdr:from>
        <xdr:to>
          <xdr:col>5</xdr:col>
          <xdr:colOff>238125</xdr:colOff>
          <xdr:row>28</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25</xdr:row>
          <xdr:rowOff>19050</xdr:rowOff>
        </xdr:from>
        <xdr:to>
          <xdr:col>5</xdr:col>
          <xdr:colOff>238125</xdr:colOff>
          <xdr:row>26</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14</xdr:row>
      <xdr:rowOff>0</xdr:rowOff>
    </xdr:from>
    <xdr:to>
      <xdr:col>6</xdr:col>
      <xdr:colOff>2736600</xdr:colOff>
      <xdr:row>15</xdr:row>
      <xdr:rowOff>36101</xdr:rowOff>
    </xdr:to>
    <xdr:sp macro="" textlink="">
      <xdr:nvSpPr>
        <xdr:cNvPr id="12" name="Rectangle 11">
          <a:extLst>
            <a:ext uri="{FF2B5EF4-FFF2-40B4-BE49-F238E27FC236}">
              <a16:creationId xmlns:a16="http://schemas.microsoft.com/office/drawing/2014/main" id="{00000000-0008-0000-0000-00000C000000}"/>
            </a:ext>
          </a:extLst>
        </xdr:cNvPr>
        <xdr:cNvSpPr/>
      </xdr:nvSpPr>
      <xdr:spPr>
        <a:xfrm>
          <a:off x="0" y="2578100"/>
          <a:ext cx="8134100" cy="220251"/>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chemeClr val="bg1"/>
              </a:solidFill>
            </a:rPr>
            <a:t> Healthcare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19050</xdr:colOff>
      <xdr:row>1</xdr:row>
      <xdr:rowOff>40668</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0" y="0"/>
          <a:ext cx="5248275" cy="231168"/>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161924</xdr:colOff>
      <xdr:row>2</xdr:row>
      <xdr:rowOff>34105</xdr:rowOff>
    </xdr:from>
    <xdr:to>
      <xdr:col>11</xdr:col>
      <xdr:colOff>0</xdr:colOff>
      <xdr:row>3</xdr:row>
      <xdr:rowOff>72775</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3209924" y="415105"/>
          <a:ext cx="4535077" cy="22917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endParaRPr lang="en-US" sz="1400" b="1" i="1">
            <a:solidFill>
              <a:schemeClr val="bg1"/>
            </a:solidFill>
          </a:endParaRPr>
        </a:p>
      </xdr:txBody>
    </xdr:sp>
    <xdr:clientData/>
  </xdr:twoCellAnchor>
  <xdr:twoCellAnchor editAs="oneCell">
    <xdr:from>
      <xdr:col>0</xdr:col>
      <xdr:colOff>76199</xdr:colOff>
      <xdr:row>1</xdr:row>
      <xdr:rowOff>126393</xdr:rowOff>
    </xdr:from>
    <xdr:to>
      <xdr:col>2</xdr:col>
      <xdr:colOff>968135</xdr:colOff>
      <xdr:row>6</xdr:row>
      <xdr:rowOff>88293</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199" y="316893"/>
          <a:ext cx="2063511" cy="914400"/>
        </a:xfrm>
        <a:prstGeom prst="rect">
          <a:avLst/>
        </a:prstGeom>
      </xdr:spPr>
    </xdr:pic>
    <xdr:clientData/>
  </xdr:twoCellAnchor>
  <xdr:twoCellAnchor>
    <xdr:from>
      <xdr:col>0</xdr:col>
      <xdr:colOff>0</xdr:colOff>
      <xdr:row>8</xdr:row>
      <xdr:rowOff>50192</xdr:rowOff>
    </xdr:from>
    <xdr:to>
      <xdr:col>11</xdr:col>
      <xdr:colOff>0</xdr:colOff>
      <xdr:row>10</xdr:row>
      <xdr:rowOff>31143</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0" y="1574192"/>
          <a:ext cx="7734300" cy="361951"/>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b="1">
              <a:solidFill>
                <a:schemeClr val="bg1"/>
              </a:solidFill>
            </a:rPr>
            <a:t>SAFE Work Certified Audit Tool</a:t>
          </a:r>
        </a:p>
      </xdr:txBody>
    </xdr:sp>
    <xdr:clientData/>
  </xdr:twoCellAnchor>
  <xdr:twoCellAnchor>
    <xdr:from>
      <xdr:col>0</xdr:col>
      <xdr:colOff>0</xdr:colOff>
      <xdr:row>11</xdr:row>
      <xdr:rowOff>50193</xdr:rowOff>
    </xdr:from>
    <xdr:to>
      <xdr:col>11</xdr:col>
      <xdr:colOff>0</xdr:colOff>
      <xdr:row>13</xdr:row>
      <xdr:rowOff>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0" y="2145693"/>
          <a:ext cx="7734300" cy="371475"/>
        </a:xfrm>
        <a:prstGeom prst="rect">
          <a:avLst/>
        </a:prstGeom>
        <a:solidFill>
          <a:schemeClr val="tx1">
            <a:lumMod val="50000"/>
            <a:lumOff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solidFill>
                <a:schemeClr val="bg1"/>
              </a:solidFill>
            </a:rPr>
            <a:t>SAFE Work Certified Audit Information Sheet Page 2</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0</xdr:row>
      <xdr:rowOff>0</xdr:rowOff>
    </xdr:from>
    <xdr:to>
      <xdr:col>2</xdr:col>
      <xdr:colOff>676275</xdr:colOff>
      <xdr:row>1</xdr:row>
      <xdr:rowOff>57150</xdr:rowOff>
    </xdr:to>
    <xdr:sp macro="" textlink="">
      <xdr:nvSpPr>
        <xdr:cNvPr id="7" name="Rectangle 6">
          <a:extLst>
            <a:ext uri="{FF2B5EF4-FFF2-40B4-BE49-F238E27FC236}">
              <a16:creationId xmlns:a16="http://schemas.microsoft.com/office/drawing/2014/main" id="{00000000-0008-0000-0200-000007000000}"/>
            </a:ext>
          </a:extLst>
        </xdr:cNvPr>
        <xdr:cNvSpPr/>
      </xdr:nvSpPr>
      <xdr:spPr>
        <a:xfrm>
          <a:off x="9525" y="0"/>
          <a:ext cx="3857625" cy="24765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2371725</xdr:colOff>
      <xdr:row>2</xdr:row>
      <xdr:rowOff>19048</xdr:rowOff>
    </xdr:from>
    <xdr:to>
      <xdr:col>6</xdr:col>
      <xdr:colOff>9526</xdr:colOff>
      <xdr:row>3</xdr:row>
      <xdr:rowOff>57149</xdr:rowOff>
    </xdr:to>
    <xdr:sp macro="" textlink="">
      <xdr:nvSpPr>
        <xdr:cNvPr id="8" name="Rectangle 7">
          <a:extLst>
            <a:ext uri="{FF2B5EF4-FFF2-40B4-BE49-F238E27FC236}">
              <a16:creationId xmlns:a16="http://schemas.microsoft.com/office/drawing/2014/main" id="{00000000-0008-0000-0200-000008000000}"/>
            </a:ext>
          </a:extLst>
        </xdr:cNvPr>
        <xdr:cNvSpPr/>
      </xdr:nvSpPr>
      <xdr:spPr>
        <a:xfrm>
          <a:off x="3019425" y="400048"/>
          <a:ext cx="4886326" cy="228601"/>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0</xdr:colOff>
      <xdr:row>1</xdr:row>
      <xdr:rowOff>95250</xdr:rowOff>
    </xdr:from>
    <xdr:to>
      <xdr:col>1</xdr:col>
      <xdr:colOff>856943</xdr:colOff>
      <xdr:row>5</xdr:row>
      <xdr:rowOff>0</xdr:rowOff>
    </xdr:to>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85750"/>
          <a:ext cx="1504643" cy="666750"/>
        </a:xfrm>
        <a:prstGeom prst="rect">
          <a:avLst/>
        </a:prstGeom>
      </xdr:spPr>
    </xdr:pic>
    <xdr:clientData/>
  </xdr:twoCellAnchor>
  <xdr:twoCellAnchor>
    <xdr:from>
      <xdr:col>0</xdr:col>
      <xdr:colOff>0</xdr:colOff>
      <xdr:row>5</xdr:row>
      <xdr:rowOff>7939</xdr:rowOff>
    </xdr:from>
    <xdr:to>
      <xdr:col>6</xdr:col>
      <xdr:colOff>9525</xdr:colOff>
      <xdr:row>6</xdr:row>
      <xdr:rowOff>85725</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0" y="960439"/>
          <a:ext cx="7172325" cy="268286"/>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solidFill>
                <a:schemeClr val="bg1"/>
              </a:solidFill>
            </a:rPr>
            <a:t>SAFE Work Certified Audit Tool</a:t>
          </a:r>
        </a:p>
      </xdr:txBody>
    </xdr:sp>
    <xdr:clientData/>
  </xdr:twoCellAnchor>
  <xdr:twoCellAnchor>
    <xdr:from>
      <xdr:col>0</xdr:col>
      <xdr:colOff>0</xdr:colOff>
      <xdr:row>6</xdr:row>
      <xdr:rowOff>180975</xdr:rowOff>
    </xdr:from>
    <xdr:to>
      <xdr:col>6</xdr:col>
      <xdr:colOff>9525</xdr:colOff>
      <xdr:row>8</xdr:row>
      <xdr:rowOff>76200</xdr:rowOff>
    </xdr:to>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0" y="1323975"/>
          <a:ext cx="7172325" cy="276225"/>
        </a:xfrm>
        <a:prstGeom prst="rect">
          <a:avLst/>
        </a:prstGeom>
        <a:solidFill>
          <a:schemeClr val="tx1">
            <a:lumMod val="50000"/>
            <a:lumOff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solidFill>
                <a:schemeClr val="bg1"/>
              </a:solidFill>
            </a:rPr>
            <a:t>Score</a:t>
          </a:r>
          <a:r>
            <a:rPr lang="en-US" sz="1600" b="1" baseline="0">
              <a:solidFill>
                <a:schemeClr val="bg1"/>
              </a:solidFill>
            </a:rPr>
            <a:t> Summary S</a:t>
          </a:r>
          <a:r>
            <a:rPr lang="en-US" sz="1600" b="1">
              <a:solidFill>
                <a:schemeClr val="bg1"/>
              </a:solidFill>
            </a:rPr>
            <a:t>heet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5362575</xdr:colOff>
      <xdr:row>1</xdr:row>
      <xdr:rowOff>40668</xdr:rowOff>
    </xdr:to>
    <xdr:sp macro="" textlink="">
      <xdr:nvSpPr>
        <xdr:cNvPr id="32" name="Rectangle 31">
          <a:extLst>
            <a:ext uri="{FF2B5EF4-FFF2-40B4-BE49-F238E27FC236}">
              <a16:creationId xmlns:a16="http://schemas.microsoft.com/office/drawing/2014/main" id="{00000000-0008-0000-0300-000020000000}"/>
            </a:ext>
          </a:extLst>
        </xdr:cNvPr>
        <xdr:cNvSpPr/>
      </xdr:nvSpPr>
      <xdr:spPr>
        <a:xfrm>
          <a:off x="1" y="0"/>
          <a:ext cx="5362574" cy="231168"/>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76199</xdr:colOff>
      <xdr:row>1</xdr:row>
      <xdr:rowOff>126393</xdr:rowOff>
    </xdr:from>
    <xdr:to>
      <xdr:col>0</xdr:col>
      <xdr:colOff>2139710</xdr:colOff>
      <xdr:row>6</xdr:row>
      <xdr:rowOff>88293</xdr:rowOff>
    </xdr:to>
    <xdr:pic>
      <xdr:nvPicPr>
        <xdr:cNvPr id="33" name="Picture 32">
          <a:extLst>
            <a:ext uri="{FF2B5EF4-FFF2-40B4-BE49-F238E27FC236}">
              <a16:creationId xmlns:a16="http://schemas.microsoft.com/office/drawing/2014/main" id="{00000000-0008-0000-0300-00002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199" y="316893"/>
          <a:ext cx="2063511" cy="914400"/>
        </a:xfrm>
        <a:prstGeom prst="rect">
          <a:avLst/>
        </a:prstGeom>
      </xdr:spPr>
    </xdr:pic>
    <xdr:clientData/>
  </xdr:twoCellAnchor>
  <xdr:twoCellAnchor>
    <xdr:from>
      <xdr:col>0</xdr:col>
      <xdr:colOff>0</xdr:colOff>
      <xdr:row>7</xdr:row>
      <xdr:rowOff>12092</xdr:rowOff>
    </xdr:from>
    <xdr:to>
      <xdr:col>1</xdr:col>
      <xdr:colOff>0</xdr:colOff>
      <xdr:row>8</xdr:row>
      <xdr:rowOff>183543</xdr:rowOff>
    </xdr:to>
    <xdr:sp macro="" textlink="">
      <xdr:nvSpPr>
        <xdr:cNvPr id="34" name="TextBox 33">
          <a:extLst>
            <a:ext uri="{FF2B5EF4-FFF2-40B4-BE49-F238E27FC236}">
              <a16:creationId xmlns:a16="http://schemas.microsoft.com/office/drawing/2014/main" id="{00000000-0008-0000-0300-000022000000}"/>
            </a:ext>
          </a:extLst>
        </xdr:cNvPr>
        <xdr:cNvSpPr txBox="1"/>
      </xdr:nvSpPr>
      <xdr:spPr>
        <a:xfrm>
          <a:off x="0" y="1345592"/>
          <a:ext cx="9810750" cy="361951"/>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b="1">
              <a:solidFill>
                <a:schemeClr val="bg1"/>
              </a:solidFill>
            </a:rPr>
            <a:t>SAFE Work Certified Audit Report</a:t>
          </a:r>
        </a:p>
      </xdr:txBody>
    </xdr:sp>
    <xdr:clientData/>
  </xdr:twoCellAnchor>
  <xdr:twoCellAnchor>
    <xdr:from>
      <xdr:col>0</xdr:col>
      <xdr:colOff>0</xdr:colOff>
      <xdr:row>10</xdr:row>
      <xdr:rowOff>0</xdr:rowOff>
    </xdr:from>
    <xdr:to>
      <xdr:col>0</xdr:col>
      <xdr:colOff>9858374</xdr:colOff>
      <xdr:row>11</xdr:row>
      <xdr:rowOff>123825</xdr:rowOff>
    </xdr:to>
    <xdr:sp macro="" textlink="">
      <xdr:nvSpPr>
        <xdr:cNvPr id="35" name="TextBox 34">
          <a:extLst>
            <a:ext uri="{FF2B5EF4-FFF2-40B4-BE49-F238E27FC236}">
              <a16:creationId xmlns:a16="http://schemas.microsoft.com/office/drawing/2014/main" id="{00000000-0008-0000-0300-000023000000}"/>
            </a:ext>
          </a:extLst>
        </xdr:cNvPr>
        <xdr:cNvSpPr txBox="1"/>
      </xdr:nvSpPr>
      <xdr:spPr>
        <a:xfrm>
          <a:off x="0" y="1905000"/>
          <a:ext cx="9810749" cy="314325"/>
        </a:xfrm>
        <a:prstGeom prst="rect">
          <a:avLst/>
        </a:prstGeom>
        <a:solidFill>
          <a:schemeClr val="tx1">
            <a:lumMod val="50000"/>
            <a:lumOff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solidFill>
                <a:schemeClr val="bg1"/>
              </a:solidFill>
            </a:rPr>
            <a:t>Executive</a:t>
          </a:r>
          <a:r>
            <a:rPr lang="en-US" sz="1600" b="1" baseline="0">
              <a:solidFill>
                <a:schemeClr val="bg1"/>
              </a:solidFill>
            </a:rPr>
            <a:t> Summary </a:t>
          </a:r>
          <a:endParaRPr lang="en-US" sz="1600" b="1">
            <a:solidFill>
              <a:schemeClr val="bg1"/>
            </a:solidFill>
          </a:endParaRPr>
        </a:p>
      </xdr:txBody>
    </xdr:sp>
    <xdr:clientData/>
  </xdr:twoCellAnchor>
  <xdr:twoCellAnchor>
    <xdr:from>
      <xdr:col>0</xdr:col>
      <xdr:colOff>3838575</xdr:colOff>
      <xdr:row>2</xdr:row>
      <xdr:rowOff>5530</xdr:rowOff>
    </xdr:from>
    <xdr:to>
      <xdr:col>1</xdr:col>
      <xdr:colOff>0</xdr:colOff>
      <xdr:row>3</xdr:row>
      <xdr:rowOff>44200</xdr:rowOff>
    </xdr:to>
    <xdr:sp macro="" textlink="">
      <xdr:nvSpPr>
        <xdr:cNvPr id="36" name="Rectangle 35">
          <a:extLst>
            <a:ext uri="{FF2B5EF4-FFF2-40B4-BE49-F238E27FC236}">
              <a16:creationId xmlns:a16="http://schemas.microsoft.com/office/drawing/2014/main" id="{00000000-0008-0000-0300-000024000000}"/>
            </a:ext>
          </a:extLst>
        </xdr:cNvPr>
        <xdr:cNvSpPr/>
      </xdr:nvSpPr>
      <xdr:spPr>
        <a:xfrm>
          <a:off x="3838575" y="386530"/>
          <a:ext cx="5972175" cy="22917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endParaRPr lang="en-US" sz="1400" b="1" i="1">
            <a:solidFill>
              <a:schemeClr val="bg1"/>
            </a:solidFill>
          </a:endParaRPr>
        </a:p>
      </xdr:txBody>
    </xdr:sp>
    <xdr:clientData/>
  </xdr:twoCellAnchor>
  <xdr:twoCellAnchor editAs="oneCell">
    <xdr:from>
      <xdr:col>0</xdr:col>
      <xdr:colOff>76199</xdr:colOff>
      <xdr:row>1</xdr:row>
      <xdr:rowOff>97818</xdr:rowOff>
    </xdr:from>
    <xdr:to>
      <xdr:col>0</xdr:col>
      <xdr:colOff>2139710</xdr:colOff>
      <xdr:row>6</xdr:row>
      <xdr:rowOff>59718</xdr:rowOff>
    </xdr:to>
    <xdr:pic>
      <xdr:nvPicPr>
        <xdr:cNvPr id="37" name="Picture 36">
          <a:extLst>
            <a:ext uri="{FF2B5EF4-FFF2-40B4-BE49-F238E27FC236}">
              <a16:creationId xmlns:a16="http://schemas.microsoft.com/office/drawing/2014/main" id="{00000000-0008-0000-03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199" y="288318"/>
          <a:ext cx="2063511" cy="9144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66675</xdr:colOff>
          <xdr:row>55</xdr:row>
          <xdr:rowOff>9525</xdr:rowOff>
        </xdr:from>
        <xdr:to>
          <xdr:col>0</xdr:col>
          <xdr:colOff>266700</xdr:colOff>
          <xdr:row>56</xdr:row>
          <xdr:rowOff>114300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w="9525">
              <a:solidFill>
                <a:srgbClr val="FF0000"/>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xdr:twoCellAnchor>
    <xdr:from>
      <xdr:col>0</xdr:col>
      <xdr:colOff>381000</xdr:colOff>
      <xdr:row>54</xdr:row>
      <xdr:rowOff>95250</xdr:rowOff>
    </xdr:from>
    <xdr:to>
      <xdr:col>0</xdr:col>
      <xdr:colOff>4791075</xdr:colOff>
      <xdr:row>57</xdr:row>
      <xdr:rowOff>28575</xdr:rowOff>
    </xdr:to>
    <xdr:sp macro="" textlink="">
      <xdr:nvSpPr>
        <xdr:cNvPr id="38" name="Rectangle 37">
          <a:extLst>
            <a:ext uri="{FF2B5EF4-FFF2-40B4-BE49-F238E27FC236}">
              <a16:creationId xmlns:a16="http://schemas.microsoft.com/office/drawing/2014/main" id="{00000000-0008-0000-0300-000026000000}"/>
            </a:ext>
          </a:extLst>
        </xdr:cNvPr>
        <xdr:cNvSpPr/>
      </xdr:nvSpPr>
      <xdr:spPr>
        <a:xfrm>
          <a:off x="381000" y="18335625"/>
          <a:ext cx="4410075" cy="50482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ysClr val="windowText" lastClr="000000"/>
              </a:solidFill>
            </a:rPr>
            <a:t> By selecting the box, you are indicating that you have read and agree with the Worker Representative Statement above.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7938</xdr:colOff>
      <xdr:row>1</xdr:row>
      <xdr:rowOff>103188</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0" y="0"/>
          <a:ext cx="8961438" cy="293688"/>
        </a:xfrm>
        <a:prstGeom prst="rect">
          <a:avLst/>
        </a:prstGeom>
        <a:solidFill>
          <a:schemeClr val="tx1">
            <a:lumMod val="50000"/>
            <a:lumOff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solidFill>
                <a:schemeClr val="bg1"/>
              </a:solidFill>
            </a:rPr>
            <a:t>Documents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9525</xdr:rowOff>
    </xdr:from>
    <xdr:to>
      <xdr:col>7</xdr:col>
      <xdr:colOff>9523</xdr:colOff>
      <xdr:row>1</xdr:row>
      <xdr:rowOff>133350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0" y="1914525"/>
          <a:ext cx="11963398" cy="314325"/>
        </a:xfrm>
        <a:prstGeom prst="rect">
          <a:avLst/>
        </a:prstGeom>
        <a:solidFill>
          <a:schemeClr val="tx1">
            <a:lumMod val="50000"/>
            <a:lumOff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solidFill>
                <a:schemeClr val="bg1"/>
              </a:solidFill>
            </a:rPr>
            <a:t>Observations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0</xdr:colOff>
      <xdr:row>1</xdr:row>
      <xdr:rowOff>133350</xdr:rowOff>
    </xdr:to>
    <xdr:sp macro="" textlink="">
      <xdr:nvSpPr>
        <xdr:cNvPr id="100" name="TextBox 99">
          <a:extLst>
            <a:ext uri="{FF2B5EF4-FFF2-40B4-BE49-F238E27FC236}">
              <a16:creationId xmlns:a16="http://schemas.microsoft.com/office/drawing/2014/main" id="{00000000-0008-0000-0600-000064000000}"/>
            </a:ext>
          </a:extLst>
        </xdr:cNvPr>
        <xdr:cNvSpPr txBox="1"/>
      </xdr:nvSpPr>
      <xdr:spPr>
        <a:xfrm>
          <a:off x="0" y="0"/>
          <a:ext cx="7543800" cy="295275"/>
        </a:xfrm>
        <a:prstGeom prst="rect">
          <a:avLst/>
        </a:prstGeom>
        <a:solidFill>
          <a:schemeClr val="tx1">
            <a:lumMod val="50000"/>
            <a:lumOff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solidFill>
                <a:schemeClr val="bg1"/>
              </a:solidFill>
            </a:rPr>
            <a:t>Safety Culture Assessment</a:t>
          </a:r>
        </a:p>
      </xdr:txBody>
    </xdr:sp>
    <xdr:clientData/>
  </xdr:twoCellAnchor>
  <xdr:twoCellAnchor>
    <xdr:from>
      <xdr:col>2</xdr:col>
      <xdr:colOff>1854213</xdr:colOff>
      <xdr:row>19</xdr:row>
      <xdr:rowOff>66675</xdr:rowOff>
    </xdr:from>
    <xdr:to>
      <xdr:col>2</xdr:col>
      <xdr:colOff>2474922</xdr:colOff>
      <xdr:row>22</xdr:row>
      <xdr:rowOff>3175</xdr:rowOff>
    </xdr:to>
    <xdr:sp macro="" textlink="">
      <xdr:nvSpPr>
        <xdr:cNvPr id="101" name="Rectangle 100">
          <a:extLst>
            <a:ext uri="{FF2B5EF4-FFF2-40B4-BE49-F238E27FC236}">
              <a16:creationId xmlns:a16="http://schemas.microsoft.com/office/drawing/2014/main" id="{00000000-0008-0000-0600-000065000000}"/>
            </a:ext>
          </a:extLst>
        </xdr:cNvPr>
        <xdr:cNvSpPr/>
      </xdr:nvSpPr>
      <xdr:spPr>
        <a:xfrm>
          <a:off x="4616463" y="3143250"/>
          <a:ext cx="620709" cy="422275"/>
        </a:xfrm>
        <a:prstGeom prst="rect">
          <a:avLst/>
        </a:prstGeom>
        <a:solidFill>
          <a:schemeClr val="accent2">
            <a:lumMod val="40000"/>
            <a:lumOff val="60000"/>
          </a:schemeClr>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800" b="1" i="0" u="none" strike="noStrike">
              <a:solidFill>
                <a:sysClr val="windowText" lastClr="000000"/>
              </a:solidFill>
              <a:effectLst/>
              <a:latin typeface="+mn-lt"/>
              <a:ea typeface="+mn-ea"/>
              <a:cs typeface="Arial" panose="020B0604020202020204" pitchFamily="34" charset="0"/>
            </a:rPr>
            <a:t>3 </a:t>
          </a:r>
        </a:p>
        <a:p>
          <a:pPr algn="ctr"/>
          <a:r>
            <a:rPr lang="en-US" sz="800" b="1" i="0" u="none" strike="noStrike">
              <a:solidFill>
                <a:sysClr val="windowText" lastClr="000000"/>
              </a:solidFill>
              <a:effectLst/>
              <a:latin typeface="+mn-lt"/>
              <a:ea typeface="+mn-ea"/>
              <a:cs typeface="Arial" panose="020B0604020202020204" pitchFamily="34" charset="0"/>
            </a:rPr>
            <a:t>61% - 80%</a:t>
          </a:r>
          <a:endParaRPr lang="en-US" sz="800">
            <a:solidFill>
              <a:sysClr val="windowText" lastClr="000000"/>
            </a:solidFill>
            <a:latin typeface="+mn-lt"/>
            <a:cs typeface="Arial" panose="020B0604020202020204" pitchFamily="34" charset="0"/>
          </a:endParaRPr>
        </a:p>
      </xdr:txBody>
    </xdr:sp>
    <xdr:clientData/>
  </xdr:twoCellAnchor>
  <xdr:twoCellAnchor>
    <xdr:from>
      <xdr:col>2</xdr:col>
      <xdr:colOff>2476500</xdr:colOff>
      <xdr:row>19</xdr:row>
      <xdr:rowOff>63500</xdr:rowOff>
    </xdr:from>
    <xdr:to>
      <xdr:col>3</xdr:col>
      <xdr:colOff>0</xdr:colOff>
      <xdr:row>22</xdr:row>
      <xdr:rowOff>0</xdr:rowOff>
    </xdr:to>
    <xdr:sp macro="" textlink="">
      <xdr:nvSpPr>
        <xdr:cNvPr id="102" name="Rectangle 101">
          <a:extLst>
            <a:ext uri="{FF2B5EF4-FFF2-40B4-BE49-F238E27FC236}">
              <a16:creationId xmlns:a16="http://schemas.microsoft.com/office/drawing/2014/main" id="{00000000-0008-0000-0600-000066000000}"/>
            </a:ext>
          </a:extLst>
        </xdr:cNvPr>
        <xdr:cNvSpPr/>
      </xdr:nvSpPr>
      <xdr:spPr>
        <a:xfrm>
          <a:off x="5238750" y="3140075"/>
          <a:ext cx="647700" cy="422275"/>
        </a:xfrm>
        <a:prstGeom prst="rect">
          <a:avLst/>
        </a:prstGeom>
        <a:solidFill>
          <a:schemeClr val="accent2">
            <a:lumMod val="40000"/>
            <a:lumOff val="60000"/>
          </a:schemeClr>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800" b="1" i="0" u="none" strike="noStrike">
              <a:solidFill>
                <a:sysClr val="windowText" lastClr="000000"/>
              </a:solidFill>
              <a:effectLst/>
              <a:latin typeface="+mn-lt"/>
              <a:ea typeface="+mn-ea"/>
              <a:cs typeface="Arial" panose="020B0604020202020204" pitchFamily="34" charset="0"/>
            </a:rPr>
            <a:t>4 </a:t>
          </a:r>
        </a:p>
        <a:p>
          <a:pPr algn="ctr"/>
          <a:r>
            <a:rPr lang="en-US" sz="800" b="1" i="0" u="none" strike="noStrike">
              <a:solidFill>
                <a:sysClr val="windowText" lastClr="000000"/>
              </a:solidFill>
              <a:effectLst/>
              <a:latin typeface="+mn-lt"/>
              <a:ea typeface="+mn-ea"/>
              <a:cs typeface="Arial" panose="020B0604020202020204" pitchFamily="34" charset="0"/>
            </a:rPr>
            <a:t>81% -100%</a:t>
          </a:r>
          <a:endParaRPr lang="en-US" sz="800">
            <a:solidFill>
              <a:sysClr val="windowText" lastClr="000000"/>
            </a:solidFill>
            <a:latin typeface="+mn-lt"/>
            <a:cs typeface="Arial" panose="020B0604020202020204" pitchFamily="34" charset="0"/>
          </a:endParaRPr>
        </a:p>
      </xdr:txBody>
    </xdr:sp>
    <xdr:clientData/>
  </xdr:twoCellAnchor>
  <xdr:twoCellAnchor>
    <xdr:from>
      <xdr:col>3</xdr:col>
      <xdr:colOff>3175</xdr:colOff>
      <xdr:row>19</xdr:row>
      <xdr:rowOff>62063</xdr:rowOff>
    </xdr:from>
    <xdr:to>
      <xdr:col>4</xdr:col>
      <xdr:colOff>0</xdr:colOff>
      <xdr:row>22</xdr:row>
      <xdr:rowOff>0</xdr:rowOff>
    </xdr:to>
    <xdr:sp macro="" textlink="">
      <xdr:nvSpPr>
        <xdr:cNvPr id="103" name="Rectangle 102">
          <a:extLst>
            <a:ext uri="{FF2B5EF4-FFF2-40B4-BE49-F238E27FC236}">
              <a16:creationId xmlns:a16="http://schemas.microsoft.com/office/drawing/2014/main" id="{00000000-0008-0000-0600-000067000000}"/>
            </a:ext>
          </a:extLst>
        </xdr:cNvPr>
        <xdr:cNvSpPr/>
      </xdr:nvSpPr>
      <xdr:spPr>
        <a:xfrm>
          <a:off x="5889625" y="3138638"/>
          <a:ext cx="1654175" cy="423712"/>
        </a:xfrm>
        <a:prstGeom prst="rect">
          <a:avLst/>
        </a:prstGeom>
        <a:solidFill>
          <a:schemeClr val="accent2">
            <a:lumMod val="40000"/>
            <a:lumOff val="60000"/>
          </a:schemeClr>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900" b="1" i="0" u="none" strike="noStrike">
              <a:solidFill>
                <a:sysClr val="windowText" lastClr="000000"/>
              </a:solidFill>
              <a:effectLst/>
              <a:latin typeface="+mn-lt"/>
              <a:ea typeface="+mn-ea"/>
              <a:cs typeface="Arial" panose="020B0604020202020204" pitchFamily="34" charset="0"/>
            </a:rPr>
            <a:t>Notes</a:t>
          </a:r>
          <a:endParaRPr lang="en-US" sz="900">
            <a:solidFill>
              <a:sysClr val="windowText" lastClr="000000"/>
            </a:solidFill>
            <a:latin typeface="+mn-lt"/>
            <a:cs typeface="Arial" panose="020B0604020202020204" pitchFamily="34" charset="0"/>
          </a:endParaRPr>
        </a:p>
      </xdr:txBody>
    </xdr:sp>
    <xdr:clientData/>
  </xdr:twoCellAnchor>
  <xdr:twoCellAnchor>
    <xdr:from>
      <xdr:col>0</xdr:col>
      <xdr:colOff>1</xdr:colOff>
      <xdr:row>19</xdr:row>
      <xdr:rowOff>63500</xdr:rowOff>
    </xdr:from>
    <xdr:to>
      <xdr:col>1</xdr:col>
      <xdr:colOff>7937</xdr:colOff>
      <xdr:row>22</xdr:row>
      <xdr:rowOff>0</xdr:rowOff>
    </xdr:to>
    <xdr:sp macro="" textlink="">
      <xdr:nvSpPr>
        <xdr:cNvPr id="104" name="Rectangle 103">
          <a:extLst>
            <a:ext uri="{FF2B5EF4-FFF2-40B4-BE49-F238E27FC236}">
              <a16:creationId xmlns:a16="http://schemas.microsoft.com/office/drawing/2014/main" id="{00000000-0008-0000-0600-000068000000}"/>
            </a:ext>
          </a:extLst>
        </xdr:cNvPr>
        <xdr:cNvSpPr/>
      </xdr:nvSpPr>
      <xdr:spPr>
        <a:xfrm>
          <a:off x="1" y="3140075"/>
          <a:ext cx="684211" cy="422275"/>
        </a:xfrm>
        <a:prstGeom prst="rect">
          <a:avLst/>
        </a:prstGeom>
        <a:solidFill>
          <a:schemeClr val="accent2">
            <a:lumMod val="40000"/>
            <a:lumOff val="60000"/>
          </a:schemeClr>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900" b="1">
              <a:solidFill>
                <a:sysClr val="windowText" lastClr="000000"/>
              </a:solidFill>
              <a:latin typeface="+mn-lt"/>
              <a:cs typeface="Arial" panose="020B0604020202020204" pitchFamily="34" charset="0"/>
            </a:rPr>
            <a:t>Question ID</a:t>
          </a:r>
        </a:p>
      </xdr:txBody>
    </xdr:sp>
    <xdr:clientData/>
  </xdr:twoCellAnchor>
  <xdr:twoCellAnchor>
    <xdr:from>
      <xdr:col>1</xdr:col>
      <xdr:colOff>9525</xdr:colOff>
      <xdr:row>19</xdr:row>
      <xdr:rowOff>63500</xdr:rowOff>
    </xdr:from>
    <xdr:to>
      <xdr:col>2</xdr:col>
      <xdr:colOff>0</xdr:colOff>
      <xdr:row>21</xdr:row>
      <xdr:rowOff>158749</xdr:rowOff>
    </xdr:to>
    <xdr:sp macro="" textlink="">
      <xdr:nvSpPr>
        <xdr:cNvPr id="105" name="Rectangle 104">
          <a:extLst>
            <a:ext uri="{FF2B5EF4-FFF2-40B4-BE49-F238E27FC236}">
              <a16:creationId xmlns:a16="http://schemas.microsoft.com/office/drawing/2014/main" id="{00000000-0008-0000-0600-000069000000}"/>
            </a:ext>
          </a:extLst>
        </xdr:cNvPr>
        <xdr:cNvSpPr/>
      </xdr:nvSpPr>
      <xdr:spPr>
        <a:xfrm>
          <a:off x="685800" y="3140075"/>
          <a:ext cx="2076450" cy="419099"/>
        </a:xfrm>
        <a:prstGeom prst="rect">
          <a:avLst/>
        </a:prstGeom>
        <a:solidFill>
          <a:schemeClr val="accent2">
            <a:lumMod val="40000"/>
            <a:lumOff val="60000"/>
          </a:schemeClr>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900" b="1">
              <a:solidFill>
                <a:sysClr val="windowText" lastClr="000000"/>
              </a:solidFill>
              <a:latin typeface="+mn-lt"/>
              <a:cs typeface="Arial" panose="020B0604020202020204" pitchFamily="34" charset="0"/>
            </a:rPr>
            <a:t>Question </a:t>
          </a:r>
          <a:endParaRPr lang="en-US" sz="900" b="1">
            <a:solidFill>
              <a:sysClr val="windowText" lastClr="000000"/>
            </a:solidFill>
            <a:latin typeface="+mn-lt"/>
          </a:endParaRPr>
        </a:p>
      </xdr:txBody>
    </xdr:sp>
    <xdr:clientData/>
  </xdr:twoCellAnchor>
  <xdr:twoCellAnchor>
    <xdr:from>
      <xdr:col>2</xdr:col>
      <xdr:colOff>1591</xdr:colOff>
      <xdr:row>19</xdr:row>
      <xdr:rowOff>63500</xdr:rowOff>
    </xdr:from>
    <xdr:to>
      <xdr:col>2</xdr:col>
      <xdr:colOff>627062</xdr:colOff>
      <xdr:row>22</xdr:row>
      <xdr:rowOff>0</xdr:rowOff>
    </xdr:to>
    <xdr:sp macro="" textlink="">
      <xdr:nvSpPr>
        <xdr:cNvPr id="106" name="Rectangle 105">
          <a:extLst>
            <a:ext uri="{FF2B5EF4-FFF2-40B4-BE49-F238E27FC236}">
              <a16:creationId xmlns:a16="http://schemas.microsoft.com/office/drawing/2014/main" id="{00000000-0008-0000-0600-00006A000000}"/>
            </a:ext>
          </a:extLst>
        </xdr:cNvPr>
        <xdr:cNvSpPr/>
      </xdr:nvSpPr>
      <xdr:spPr>
        <a:xfrm>
          <a:off x="2763841" y="3140075"/>
          <a:ext cx="625471" cy="422275"/>
        </a:xfrm>
        <a:prstGeom prst="rect">
          <a:avLst/>
        </a:prstGeom>
        <a:solidFill>
          <a:schemeClr val="accent2">
            <a:lumMod val="40000"/>
            <a:lumOff val="60000"/>
          </a:schemeClr>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800" b="1" i="0" u="none" strike="noStrike">
              <a:solidFill>
                <a:sysClr val="windowText" lastClr="000000"/>
              </a:solidFill>
              <a:effectLst/>
              <a:latin typeface="+mn-lt"/>
              <a:ea typeface="+mn-ea"/>
              <a:cs typeface="Arial" panose="020B0604020202020204" pitchFamily="34" charset="0"/>
            </a:rPr>
            <a:t>0</a:t>
          </a:r>
        </a:p>
        <a:p>
          <a:pPr algn="ctr"/>
          <a:r>
            <a:rPr lang="en-US" sz="800" b="1" i="0" u="none" strike="noStrike">
              <a:solidFill>
                <a:sysClr val="windowText" lastClr="000000"/>
              </a:solidFill>
              <a:effectLst/>
              <a:latin typeface="+mn-lt"/>
              <a:ea typeface="+mn-ea"/>
              <a:cs typeface="Arial" panose="020B0604020202020204" pitchFamily="34" charset="0"/>
            </a:rPr>
            <a:t>0%-20%</a:t>
          </a:r>
          <a:endParaRPr lang="en-US" sz="800">
            <a:solidFill>
              <a:sysClr val="windowText" lastClr="000000"/>
            </a:solidFill>
            <a:latin typeface="+mn-lt"/>
            <a:cs typeface="Arial" panose="020B0604020202020204" pitchFamily="34" charset="0"/>
          </a:endParaRPr>
        </a:p>
      </xdr:txBody>
    </xdr:sp>
    <xdr:clientData/>
  </xdr:twoCellAnchor>
  <xdr:twoCellAnchor>
    <xdr:from>
      <xdr:col>2</xdr:col>
      <xdr:colOff>1254125</xdr:colOff>
      <xdr:row>19</xdr:row>
      <xdr:rowOff>63500</xdr:rowOff>
    </xdr:from>
    <xdr:to>
      <xdr:col>2</xdr:col>
      <xdr:colOff>1862128</xdr:colOff>
      <xdr:row>21</xdr:row>
      <xdr:rowOff>158749</xdr:rowOff>
    </xdr:to>
    <xdr:sp macro="" textlink="">
      <xdr:nvSpPr>
        <xdr:cNvPr id="107" name="Rectangle 106">
          <a:extLst>
            <a:ext uri="{FF2B5EF4-FFF2-40B4-BE49-F238E27FC236}">
              <a16:creationId xmlns:a16="http://schemas.microsoft.com/office/drawing/2014/main" id="{00000000-0008-0000-0600-00006B000000}"/>
            </a:ext>
          </a:extLst>
        </xdr:cNvPr>
        <xdr:cNvSpPr/>
      </xdr:nvSpPr>
      <xdr:spPr>
        <a:xfrm>
          <a:off x="4016375" y="3140075"/>
          <a:ext cx="608003" cy="419099"/>
        </a:xfrm>
        <a:prstGeom prst="rect">
          <a:avLst/>
        </a:prstGeom>
        <a:solidFill>
          <a:schemeClr val="accent2">
            <a:lumMod val="40000"/>
            <a:lumOff val="60000"/>
          </a:schemeClr>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800" b="1" i="0" u="none" strike="noStrike">
              <a:solidFill>
                <a:sysClr val="windowText" lastClr="000000"/>
              </a:solidFill>
              <a:effectLst/>
              <a:latin typeface="+mn-lt"/>
              <a:ea typeface="+mn-ea"/>
              <a:cs typeface="Arial" panose="020B0604020202020204" pitchFamily="34" charset="0"/>
            </a:rPr>
            <a:t>2 </a:t>
          </a:r>
        </a:p>
        <a:p>
          <a:pPr algn="ctr"/>
          <a:r>
            <a:rPr lang="en-US" sz="800" b="1" i="0" u="none" strike="noStrike">
              <a:solidFill>
                <a:sysClr val="windowText" lastClr="000000"/>
              </a:solidFill>
              <a:effectLst/>
              <a:latin typeface="+mn-lt"/>
              <a:ea typeface="+mn-ea"/>
              <a:cs typeface="Arial" panose="020B0604020202020204" pitchFamily="34" charset="0"/>
            </a:rPr>
            <a:t>41%-60%</a:t>
          </a:r>
          <a:endParaRPr lang="en-US" sz="800">
            <a:solidFill>
              <a:sysClr val="windowText" lastClr="000000"/>
            </a:solidFill>
            <a:latin typeface="+mn-lt"/>
            <a:cs typeface="Arial" panose="020B0604020202020204" pitchFamily="34" charset="0"/>
          </a:endParaRPr>
        </a:p>
      </xdr:txBody>
    </xdr:sp>
    <xdr:clientData/>
  </xdr:twoCellAnchor>
  <xdr:twoCellAnchor>
    <xdr:from>
      <xdr:col>2</xdr:col>
      <xdr:colOff>619126</xdr:colOff>
      <xdr:row>19</xdr:row>
      <xdr:rowOff>63500</xdr:rowOff>
    </xdr:from>
    <xdr:to>
      <xdr:col>2</xdr:col>
      <xdr:colOff>1257692</xdr:colOff>
      <xdr:row>21</xdr:row>
      <xdr:rowOff>158749</xdr:rowOff>
    </xdr:to>
    <xdr:sp macro="" textlink="">
      <xdr:nvSpPr>
        <xdr:cNvPr id="108" name="Rectangle 107">
          <a:extLst>
            <a:ext uri="{FF2B5EF4-FFF2-40B4-BE49-F238E27FC236}">
              <a16:creationId xmlns:a16="http://schemas.microsoft.com/office/drawing/2014/main" id="{00000000-0008-0000-0600-00006C000000}"/>
            </a:ext>
          </a:extLst>
        </xdr:cNvPr>
        <xdr:cNvSpPr/>
      </xdr:nvSpPr>
      <xdr:spPr>
        <a:xfrm>
          <a:off x="3381376" y="3140075"/>
          <a:ext cx="638566" cy="419099"/>
        </a:xfrm>
        <a:prstGeom prst="rect">
          <a:avLst/>
        </a:prstGeom>
        <a:solidFill>
          <a:schemeClr val="accent2">
            <a:lumMod val="40000"/>
            <a:lumOff val="60000"/>
          </a:schemeClr>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800" b="1" i="0" u="none" strike="noStrike">
              <a:solidFill>
                <a:sysClr val="windowText" lastClr="000000"/>
              </a:solidFill>
              <a:effectLst/>
              <a:latin typeface="+mn-lt"/>
              <a:ea typeface="+mn-ea"/>
              <a:cs typeface="Arial" panose="020B0604020202020204" pitchFamily="34" charset="0"/>
            </a:rPr>
            <a:t>1 </a:t>
          </a:r>
        </a:p>
        <a:p>
          <a:pPr algn="ctr"/>
          <a:r>
            <a:rPr lang="en-US" sz="800" b="1" i="0" u="none" strike="noStrike">
              <a:solidFill>
                <a:sysClr val="windowText" lastClr="000000"/>
              </a:solidFill>
              <a:effectLst/>
              <a:latin typeface="+mn-lt"/>
              <a:ea typeface="+mn-ea"/>
              <a:cs typeface="Arial" panose="020B0604020202020204" pitchFamily="34" charset="0"/>
            </a:rPr>
            <a:t>21%-40%</a:t>
          </a:r>
          <a:endParaRPr lang="en-US" sz="800">
            <a:solidFill>
              <a:sysClr val="windowText" lastClr="000000"/>
            </a:solidFill>
            <a:latin typeface="+mn-lt"/>
            <a:cs typeface="Arial" panose="020B0604020202020204" pitchFamily="34" charset="0"/>
          </a:endParaRPr>
        </a:p>
      </xdr:txBody>
    </xdr:sp>
    <xdr:clientData/>
  </xdr:twoCellAnchor>
  <xdr:twoCellAnchor>
    <xdr:from>
      <xdr:col>0</xdr:col>
      <xdr:colOff>0</xdr:colOff>
      <xdr:row>43</xdr:row>
      <xdr:rowOff>9528</xdr:rowOff>
    </xdr:from>
    <xdr:to>
      <xdr:col>2</xdr:col>
      <xdr:colOff>0</xdr:colOff>
      <xdr:row>44</xdr:row>
      <xdr:rowOff>1</xdr:rowOff>
    </xdr:to>
    <xdr:sp macro="" textlink="">
      <xdr:nvSpPr>
        <xdr:cNvPr id="109" name="Rectangle 108">
          <a:extLst>
            <a:ext uri="{FF2B5EF4-FFF2-40B4-BE49-F238E27FC236}">
              <a16:creationId xmlns:a16="http://schemas.microsoft.com/office/drawing/2014/main" id="{00000000-0008-0000-0600-00006D000000}"/>
            </a:ext>
          </a:extLst>
        </xdr:cNvPr>
        <xdr:cNvSpPr/>
      </xdr:nvSpPr>
      <xdr:spPr>
        <a:xfrm>
          <a:off x="0" y="15240003"/>
          <a:ext cx="2762250" cy="13715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u="sng">
              <a:solidFill>
                <a:sysClr val="windowText" lastClr="000000"/>
              </a:solidFill>
              <a:latin typeface="+mn-lt"/>
              <a:cs typeface="Arial" panose="020B0604020202020204" pitchFamily="34" charset="0"/>
            </a:rPr>
            <a:t>Benchmarking</a:t>
          </a:r>
          <a:r>
            <a:rPr lang="en-US" sz="1000" b="1" u="none">
              <a:solidFill>
                <a:sysClr val="windowText" lastClr="000000"/>
              </a:solidFill>
              <a:latin typeface="+mn-lt"/>
              <a:cs typeface="Arial" panose="020B0604020202020204" pitchFamily="34" charset="0"/>
            </a:rPr>
            <a:t> - This tool is used to indicate where an organization sits on the culture of safety and health spectrum. Upon completion of audit activities, the auditor must indicate their assessment of the organization's overall performance as either:  Generative, Proactive, Calculative, or Reactive.</a:t>
          </a:r>
        </a:p>
      </xdr:txBody>
    </xdr:sp>
    <xdr:clientData/>
  </xdr:twoCellAnchor>
  <xdr:twoCellAnchor>
    <xdr:from>
      <xdr:col>2</xdr:col>
      <xdr:colOff>0</xdr:colOff>
      <xdr:row>43</xdr:row>
      <xdr:rowOff>11113</xdr:rowOff>
    </xdr:from>
    <xdr:to>
      <xdr:col>2</xdr:col>
      <xdr:colOff>3127374</xdr:colOff>
      <xdr:row>43</xdr:row>
      <xdr:rowOff>1379536</xdr:rowOff>
    </xdr:to>
    <xdr:sp macro="" textlink="">
      <xdr:nvSpPr>
        <xdr:cNvPr id="110" name="Rectangle 109">
          <a:extLst>
            <a:ext uri="{FF2B5EF4-FFF2-40B4-BE49-F238E27FC236}">
              <a16:creationId xmlns:a16="http://schemas.microsoft.com/office/drawing/2014/main" id="{00000000-0008-0000-0600-00006E000000}"/>
            </a:ext>
          </a:extLst>
        </xdr:cNvPr>
        <xdr:cNvSpPr/>
      </xdr:nvSpPr>
      <xdr:spPr>
        <a:xfrm>
          <a:off x="2762250" y="15241588"/>
          <a:ext cx="3127374" cy="136842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u="none">
              <a:solidFill>
                <a:sysClr val="windowText" lastClr="000000"/>
              </a:solidFill>
              <a:latin typeface="+mn-lt"/>
              <a:cs typeface="Arial" panose="020B0604020202020204" pitchFamily="34" charset="0"/>
            </a:rPr>
            <a:t>Generative </a:t>
          </a:r>
          <a:r>
            <a:rPr lang="en-US" sz="1000" b="0" u="none">
              <a:solidFill>
                <a:sysClr val="windowText" lastClr="000000"/>
              </a:solidFill>
              <a:latin typeface="+mn-lt"/>
              <a:cs typeface="Arial" panose="020B0604020202020204" pitchFamily="34" charset="0"/>
            </a:rPr>
            <a:t>- Safety is a condition of employment, it's how we do business.</a:t>
          </a:r>
        </a:p>
        <a:p>
          <a:pPr algn="l"/>
          <a:r>
            <a:rPr lang="en-US" sz="1000" b="1" u="none">
              <a:solidFill>
                <a:sysClr val="windowText" lastClr="000000"/>
              </a:solidFill>
              <a:latin typeface="+mn-lt"/>
              <a:cs typeface="Arial" panose="020B0604020202020204" pitchFamily="34" charset="0"/>
            </a:rPr>
            <a:t>Proactive </a:t>
          </a:r>
          <a:r>
            <a:rPr lang="en-US" sz="1000" b="0" u="none">
              <a:solidFill>
                <a:sysClr val="windowText" lastClr="000000"/>
              </a:solidFill>
              <a:latin typeface="+mn-lt"/>
              <a:cs typeface="Arial" panose="020B0604020202020204" pitchFamily="34" charset="0"/>
            </a:rPr>
            <a:t>- Safety leadership and values drive continuous improvement.</a:t>
          </a:r>
        </a:p>
        <a:p>
          <a:pPr algn="l"/>
          <a:r>
            <a:rPr lang="en-US" sz="1000" b="1" u="none">
              <a:solidFill>
                <a:sysClr val="windowText" lastClr="000000"/>
              </a:solidFill>
              <a:latin typeface="+mn-lt"/>
              <a:cs typeface="Arial" panose="020B0604020202020204" pitchFamily="34" charset="0"/>
            </a:rPr>
            <a:t>Calculative </a:t>
          </a:r>
          <a:r>
            <a:rPr lang="en-US" sz="1000" b="0" u="none">
              <a:solidFill>
                <a:sysClr val="windowText" lastClr="000000"/>
              </a:solidFill>
              <a:latin typeface="+mn-lt"/>
              <a:cs typeface="Arial" panose="020B0604020202020204" pitchFamily="34" charset="0"/>
            </a:rPr>
            <a:t>- There are systems in place to manage all hazards. </a:t>
          </a:r>
        </a:p>
        <a:p>
          <a:pPr algn="l"/>
          <a:r>
            <a:rPr lang="en-US" sz="1000" b="1" u="none">
              <a:solidFill>
                <a:sysClr val="windowText" lastClr="000000"/>
              </a:solidFill>
              <a:latin typeface="+mn-lt"/>
              <a:cs typeface="Arial" panose="020B0604020202020204" pitchFamily="34" charset="0"/>
            </a:rPr>
            <a:t>Reactive </a:t>
          </a:r>
          <a:r>
            <a:rPr lang="en-US" sz="1000" b="0" u="none">
              <a:solidFill>
                <a:sysClr val="windowText" lastClr="000000"/>
              </a:solidFill>
              <a:latin typeface="+mn-lt"/>
              <a:cs typeface="Arial" panose="020B0604020202020204" pitchFamily="34" charset="0"/>
            </a:rPr>
            <a:t>- Safety is important, we do a lot every time we have an incident. </a:t>
          </a:r>
        </a:p>
      </xdr:txBody>
    </xdr:sp>
    <xdr:clientData/>
  </xdr:twoCellAnchor>
  <xdr:twoCellAnchor>
    <xdr:from>
      <xdr:col>0</xdr:col>
      <xdr:colOff>0</xdr:colOff>
      <xdr:row>2</xdr:row>
      <xdr:rowOff>9525</xdr:rowOff>
    </xdr:from>
    <xdr:to>
      <xdr:col>3</xdr:col>
      <xdr:colOff>1656319</xdr:colOff>
      <xdr:row>18</xdr:row>
      <xdr:rowOff>87035</xdr:rowOff>
    </xdr:to>
    <xdr:sp macro="" textlink="">
      <xdr:nvSpPr>
        <xdr:cNvPr id="111" name="Rectangle 110">
          <a:extLst>
            <a:ext uri="{FF2B5EF4-FFF2-40B4-BE49-F238E27FC236}">
              <a16:creationId xmlns:a16="http://schemas.microsoft.com/office/drawing/2014/main" id="{00000000-0008-0000-0600-00006F000000}"/>
            </a:ext>
          </a:extLst>
        </xdr:cNvPr>
        <xdr:cNvSpPr/>
      </xdr:nvSpPr>
      <xdr:spPr>
        <a:xfrm>
          <a:off x="0" y="333375"/>
          <a:ext cx="7542769" cy="2668310"/>
        </a:xfrm>
        <a:prstGeom prst="rect">
          <a:avLst/>
        </a:prstGeom>
        <a:solidFill>
          <a:sysClr val="window" lastClr="FFFFFF"/>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ysClr val="windowText" lastClr="000000"/>
              </a:solidFill>
              <a:latin typeface="+mn-lt"/>
              <a:cs typeface="Arial" panose="020B0604020202020204" pitchFamily="34" charset="0"/>
            </a:rPr>
            <a:t>Instructions to complete the assessment</a:t>
          </a:r>
        </a:p>
        <a:p>
          <a:pPr algn="ctr"/>
          <a:r>
            <a:rPr lang="en-US" sz="1000" b="1">
              <a:solidFill>
                <a:srgbClr val="FF0000"/>
              </a:solidFill>
              <a:latin typeface="+mn-lt"/>
              <a:cs typeface="Arial" panose="020B0604020202020204" pitchFamily="34" charset="0"/>
            </a:rPr>
            <a:t>This assessment must be completed by the SAFE</a:t>
          </a:r>
          <a:r>
            <a:rPr lang="en-US" sz="1000" b="1" baseline="0">
              <a:solidFill>
                <a:srgbClr val="FF0000"/>
              </a:solidFill>
              <a:latin typeface="+mn-lt"/>
              <a:cs typeface="Arial" panose="020B0604020202020204" pitchFamily="34" charset="0"/>
            </a:rPr>
            <a:t> Work Certified Auditor or Maintenance Auditor during the course of the audit.</a:t>
          </a:r>
          <a:endParaRPr lang="en-US" sz="1000" b="1">
            <a:solidFill>
              <a:sysClr val="windowText" lastClr="000000"/>
            </a:solidFill>
            <a:latin typeface="+mn-lt"/>
            <a:cs typeface="Arial" panose="020B0604020202020204" pitchFamily="34" charset="0"/>
          </a:endParaRPr>
        </a:p>
        <a:p>
          <a:r>
            <a:rPr lang="en-US" sz="1000" i="0">
              <a:solidFill>
                <a:sysClr val="windowText" lastClr="000000"/>
              </a:solidFill>
              <a:effectLst/>
              <a:latin typeface="+mn-lt"/>
              <a:ea typeface="+mn-ea"/>
              <a:cs typeface="Arial" panose="020B0604020202020204" pitchFamily="34" charset="0"/>
            </a:rPr>
            <a:t>→</a:t>
          </a:r>
          <a:r>
            <a:rPr lang="en-US" sz="1000" b="1" i="1">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Arial" panose="020B0604020202020204" pitchFamily="34" charset="0"/>
            </a:rPr>
            <a:t>Please </a:t>
          </a:r>
          <a:r>
            <a:rPr lang="en-US" sz="1000" i="0">
              <a:solidFill>
                <a:sysClr val="windowText" lastClr="000000"/>
              </a:solidFill>
              <a:effectLst/>
              <a:latin typeface="+mn-lt"/>
              <a:ea typeface="+mn-ea"/>
              <a:cs typeface="Arial" panose="020B0604020202020204" pitchFamily="34" charset="0"/>
            </a:rPr>
            <a:t>select a score for each question from the drop-down menu.</a:t>
          </a:r>
          <a:endParaRPr lang="en-US" sz="1000">
            <a:solidFill>
              <a:sysClr val="windowText" lastClr="000000"/>
            </a:solidFill>
            <a:effectLst/>
            <a:latin typeface="+mn-lt"/>
            <a:cs typeface="Arial" panose="020B0604020202020204" pitchFamily="34" charset="0"/>
          </a:endParaRPr>
        </a:p>
        <a:p>
          <a:r>
            <a:rPr lang="en-US" sz="1000" i="0">
              <a:solidFill>
                <a:sysClr val="windowText" lastClr="000000"/>
              </a:solidFill>
              <a:effectLst/>
              <a:latin typeface="+mn-lt"/>
              <a:ea typeface="+mn-ea"/>
              <a:cs typeface="Arial" panose="020B0604020202020204" pitchFamily="34" charset="0"/>
            </a:rPr>
            <a:t>→ </a:t>
          </a:r>
          <a:r>
            <a:rPr lang="en-US" sz="1000" b="1" i="0">
              <a:solidFill>
                <a:sysClr val="windowText" lastClr="000000"/>
              </a:solidFill>
              <a:effectLst/>
              <a:latin typeface="+mn-lt"/>
              <a:ea typeface="+mn-ea"/>
              <a:cs typeface="Arial" panose="020B0604020202020204" pitchFamily="34" charset="0"/>
            </a:rPr>
            <a:t>Please</a:t>
          </a:r>
          <a:r>
            <a:rPr lang="en-US" sz="1000" i="0">
              <a:solidFill>
                <a:sysClr val="windowText" lastClr="000000"/>
              </a:solidFill>
              <a:effectLst/>
              <a:latin typeface="+mn-lt"/>
              <a:ea typeface="+mn-ea"/>
              <a:cs typeface="Arial" panose="020B0604020202020204" pitchFamily="34" charset="0"/>
            </a:rPr>
            <a:t> answer the questions based on your overall assessment of the organization's safety and health policies, programs, and practices.</a:t>
          </a:r>
          <a:endParaRPr lang="en-US" sz="1000">
            <a:solidFill>
              <a:sysClr val="windowText" lastClr="000000"/>
            </a:solidFill>
            <a:effectLst/>
            <a:latin typeface="+mn-lt"/>
            <a:cs typeface="Arial" panose="020B0604020202020204" pitchFamily="34" charset="0"/>
          </a:endParaRPr>
        </a:p>
        <a:p>
          <a:r>
            <a:rPr lang="en-US" sz="1000" i="0">
              <a:solidFill>
                <a:sysClr val="windowText" lastClr="000000"/>
              </a:solidFill>
              <a:effectLst/>
              <a:latin typeface="+mn-lt"/>
              <a:ea typeface="+mn-ea"/>
              <a:cs typeface="Arial" panose="020B0604020202020204" pitchFamily="34" charset="0"/>
            </a:rPr>
            <a:t>→ </a:t>
          </a:r>
          <a:r>
            <a:rPr lang="en-US" sz="1000" b="1" i="0">
              <a:solidFill>
                <a:sysClr val="windowText" lastClr="000000"/>
              </a:solidFill>
              <a:effectLst/>
              <a:latin typeface="+mn-lt"/>
              <a:ea typeface="+mn-ea"/>
              <a:cs typeface="Arial" panose="020B0604020202020204" pitchFamily="34" charset="0"/>
            </a:rPr>
            <a:t>Please</a:t>
          </a:r>
          <a:r>
            <a:rPr lang="en-US" sz="1000" i="0">
              <a:solidFill>
                <a:sysClr val="windowText" lastClr="000000"/>
              </a:solidFill>
              <a:effectLst/>
              <a:latin typeface="+mn-lt"/>
              <a:ea typeface="+mn-ea"/>
              <a:cs typeface="Arial" panose="020B0604020202020204" pitchFamily="34" charset="0"/>
            </a:rPr>
            <a:t> answer the questions in regards to the percent of time that each practice takes place.</a:t>
          </a:r>
          <a:endParaRPr lang="en-US" sz="1000">
            <a:solidFill>
              <a:sysClr val="windowText" lastClr="000000"/>
            </a:solidFill>
            <a:effectLst/>
            <a:latin typeface="+mn-lt"/>
            <a:cs typeface="Arial" panose="020B0604020202020204" pitchFamily="34" charset="0"/>
          </a:endParaRPr>
        </a:p>
        <a:p>
          <a:r>
            <a:rPr lang="en-US" sz="1000" i="0">
              <a:solidFill>
                <a:sysClr val="windowText" lastClr="000000"/>
              </a:solidFill>
              <a:effectLst/>
              <a:latin typeface="+mn-lt"/>
              <a:ea typeface="+mn-ea"/>
              <a:cs typeface="Arial" panose="020B0604020202020204" pitchFamily="34" charset="0"/>
            </a:rPr>
            <a:t>→ There are no right or wrong answers. Based on your knowledge of the organization you should be able to answer all 12 questions.</a:t>
          </a:r>
          <a:endParaRPr lang="en-US" sz="1000">
            <a:solidFill>
              <a:sysClr val="windowText" lastClr="000000"/>
            </a:solidFill>
            <a:effectLst/>
            <a:latin typeface="+mn-lt"/>
            <a:cs typeface="Arial" panose="020B0604020202020204" pitchFamily="34" charset="0"/>
          </a:endParaRPr>
        </a:p>
        <a:p>
          <a:r>
            <a:rPr lang="en-US" sz="1000" i="0">
              <a:solidFill>
                <a:sysClr val="windowText" lastClr="000000"/>
              </a:solidFill>
              <a:effectLst/>
              <a:latin typeface="+mn-lt"/>
              <a:ea typeface="+mn-ea"/>
              <a:cs typeface="Arial" panose="020B0604020202020204" pitchFamily="34" charset="0"/>
            </a:rPr>
            <a:t>→ It is important that you</a:t>
          </a:r>
          <a:r>
            <a:rPr lang="en-US" sz="1000" i="0" baseline="0">
              <a:solidFill>
                <a:sysClr val="windowText" lastClr="000000"/>
              </a:solidFill>
              <a:effectLst/>
              <a:latin typeface="+mn-lt"/>
              <a:ea typeface="+mn-ea"/>
              <a:cs typeface="Arial" panose="020B0604020202020204" pitchFamily="34" charset="0"/>
            </a:rPr>
            <a:t> answer all 12 questions.</a:t>
          </a:r>
        </a:p>
        <a:p>
          <a:endParaRPr lang="en-US" sz="1000" i="0" baseline="0">
            <a:solidFill>
              <a:sysClr val="windowText" lastClr="000000"/>
            </a:solidFill>
            <a:effectLst/>
            <a:latin typeface="+mn-lt"/>
            <a:ea typeface="+mn-ea"/>
            <a:cs typeface="Arial" panose="020B0604020202020204" pitchFamily="34" charset="0"/>
          </a:endParaRPr>
        </a:p>
        <a:p>
          <a:r>
            <a:rPr lang="en-US" sz="1000" i="0" baseline="0">
              <a:solidFill>
                <a:sysClr val="windowText" lastClr="000000"/>
              </a:solidFill>
              <a:effectLst/>
              <a:latin typeface="+mn-lt"/>
              <a:ea typeface="+mn-ea"/>
              <a:cs typeface="Arial" panose="020B0604020202020204" pitchFamily="34" charset="0"/>
            </a:rPr>
            <a:t>Safety culture is </a:t>
          </a:r>
          <a:r>
            <a:rPr lang="en-US" sz="1000" b="1" i="0" baseline="0">
              <a:solidFill>
                <a:sysClr val="windowText" lastClr="000000"/>
              </a:solidFill>
              <a:effectLst/>
              <a:latin typeface="+mn-lt"/>
              <a:ea typeface="+mn-ea"/>
              <a:cs typeface="Arial" panose="020B0604020202020204" pitchFamily="34" charset="0"/>
            </a:rPr>
            <a:t>not</a:t>
          </a:r>
          <a:r>
            <a:rPr lang="en-US" sz="1000" i="0" baseline="0">
              <a:solidFill>
                <a:sysClr val="windowText" lastClr="000000"/>
              </a:solidFill>
              <a:effectLst/>
              <a:latin typeface="+mn-lt"/>
              <a:ea typeface="+mn-ea"/>
              <a:cs typeface="Arial" panose="020B0604020202020204" pitchFamily="34" charset="0"/>
            </a:rPr>
            <a:t> scored as part of the audit, rather, it is used to support an understanding of the safety and health program relative to the organization and to promote continuous improvement. Using the measurement scale provided for each of the twelve statements, the auditor must determine the percentage of time each practice takes place within the organization as a whole. For the purpose of this assessment, an audit means a formal process of evaluating and reporting on how the organization manages safety and health in accordance with a recognized standard (e.g.  CSA, OHSAS, ISO) or a professional safety and health audit. "Regular" means that an audit is repeated at regular intervals (e.g. aligns to each of the safety culture values, beliefs and dimensions). Assessment results will be used to support the broad evaluation of the SAFE Work Certified program and safety culture in Manitoba.  </a:t>
          </a:r>
          <a:endParaRPr lang="en-US" sz="1000">
            <a:solidFill>
              <a:sysClr val="windowText" lastClr="000000"/>
            </a:solidFill>
            <a:effectLst/>
            <a:latin typeface="+mn-lt"/>
            <a:cs typeface="Arial" panose="020B0604020202020204" pitchFamily="34" charset="0"/>
          </a:endParaRPr>
        </a:p>
        <a:p>
          <a:pPr algn="ctr"/>
          <a:endParaRPr lang="en-US" sz="1000" b="1">
            <a:solidFill>
              <a:srgbClr val="FF0000"/>
            </a:solidFill>
            <a:latin typeface="+mn-lt"/>
            <a:cs typeface="Arial" panose="020B0604020202020204" pitchFamily="34" charset="0"/>
          </a:endParaRPr>
        </a:p>
      </xdr:txBody>
    </xdr:sp>
    <xdr:clientData/>
  </xdr:twoCellAnchor>
  <xdr:twoCellAnchor>
    <xdr:from>
      <xdr:col>0</xdr:col>
      <xdr:colOff>0</xdr:colOff>
      <xdr:row>35</xdr:row>
      <xdr:rowOff>9526</xdr:rowOff>
    </xdr:from>
    <xdr:to>
      <xdr:col>3</xdr:col>
      <xdr:colOff>1656320</xdr:colOff>
      <xdr:row>36</xdr:row>
      <xdr:rowOff>9526</xdr:rowOff>
    </xdr:to>
    <xdr:sp macro="" textlink="">
      <xdr:nvSpPr>
        <xdr:cNvPr id="112" name="Rectangle 111">
          <a:extLst>
            <a:ext uri="{FF2B5EF4-FFF2-40B4-BE49-F238E27FC236}">
              <a16:creationId xmlns:a16="http://schemas.microsoft.com/office/drawing/2014/main" id="{00000000-0008-0000-0600-000070000000}"/>
            </a:ext>
          </a:extLst>
        </xdr:cNvPr>
        <xdr:cNvSpPr/>
      </xdr:nvSpPr>
      <xdr:spPr>
        <a:xfrm>
          <a:off x="0" y="9115426"/>
          <a:ext cx="7542770" cy="30861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u="sng">
              <a:solidFill>
                <a:srgbClr val="FF0000"/>
              </a:solidFill>
              <a:latin typeface="+mn-lt"/>
              <a:cs typeface="Arial" panose="020B0604020202020204" pitchFamily="34" charset="0"/>
            </a:rPr>
            <a:t>Interpreting Your Score:</a:t>
          </a:r>
          <a:r>
            <a:rPr lang="en-US" sz="1000" b="1" i="1" u="sng">
              <a:solidFill>
                <a:schemeClr val="accent4">
                  <a:lumMod val="60000"/>
                  <a:lumOff val="40000"/>
                </a:schemeClr>
              </a:solidFill>
              <a:latin typeface="+mn-lt"/>
              <a:cs typeface="Arial" panose="020B0604020202020204" pitchFamily="34" charset="0"/>
            </a:rPr>
            <a:t> </a:t>
          </a:r>
          <a:r>
            <a:rPr lang="en-US" sz="1000" b="1">
              <a:solidFill>
                <a:srgbClr val="FF0000"/>
              </a:solidFill>
              <a:latin typeface="+mn-lt"/>
              <a:cs typeface="Arial" panose="020B0604020202020204" pitchFamily="34" charset="0"/>
            </a:rPr>
            <a:t> </a:t>
          </a:r>
          <a:endParaRPr lang="en-US" sz="1000" b="1" i="1">
            <a:solidFill>
              <a:schemeClr val="tx1"/>
            </a:solidFill>
            <a:latin typeface="+mn-lt"/>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000" i="0">
              <a:solidFill>
                <a:sysClr val="windowText" lastClr="000000"/>
              </a:solidFill>
              <a:latin typeface="+mn-lt"/>
              <a:ea typeface="+mn-ea"/>
              <a:cs typeface="Arial" panose="020B0604020202020204" pitchFamily="34" charset="0"/>
            </a:rPr>
            <a:t>See where your score lies on the Safety Culture Assessment and  the suggestions for next steps. We use ‘red’, ‘yellow’ and ‘green’ to guide you in interpreting your final score on a 0 to 4</a:t>
          </a:r>
          <a:r>
            <a:rPr lang="en-US" sz="1000" i="0" baseline="0">
              <a:solidFill>
                <a:sysClr val="windowText" lastClr="000000"/>
              </a:solidFill>
              <a:latin typeface="+mn-lt"/>
              <a:ea typeface="+mn-ea"/>
              <a:cs typeface="Arial" panose="020B0604020202020204" pitchFamily="34" charset="0"/>
            </a:rPr>
            <a:t> </a:t>
          </a:r>
          <a:r>
            <a:rPr lang="en-US" sz="1000" i="0">
              <a:solidFill>
                <a:sysClr val="windowText" lastClr="000000"/>
              </a:solidFill>
              <a:latin typeface="+mn-lt"/>
              <a:ea typeface="+mn-ea"/>
              <a:cs typeface="Arial" panose="020B0604020202020204" pitchFamily="34" charset="0"/>
            </a:rPr>
            <a:t>point scale.</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000" i="0">
            <a:solidFill>
              <a:sysClr val="windowText" lastClr="000000"/>
            </a:solidFill>
            <a:latin typeface="+mn-lt"/>
            <a:ea typeface="+mn-ea"/>
            <a:cs typeface="Arial" panose="020B0604020202020204" pitchFamily="34" charset="0"/>
          </a:endParaRPr>
        </a:p>
        <a:p>
          <a:pPr algn="l"/>
          <a:r>
            <a:rPr lang="en-US" sz="1000">
              <a:solidFill>
                <a:schemeClr val="tx1"/>
              </a:solidFill>
              <a:latin typeface="+mn-lt"/>
              <a:cs typeface="Arial" panose="020B0604020202020204" pitchFamily="34" charset="0"/>
            </a:rPr>
            <a:t>Each option corresponds to a score from 0 to 4 (0 = 0-20%, 4 = 81-100%). The final score is the sum of each question divided by the number of questions. So, if your scores looked like this (by each Question ID):  SC01: 3, SC02: 3, SC03: 2, SC04: 3, SC05: 2, SC06: 2, SC07: 4, SC08: 3, SC09: 2, SC10: 2, SC11: 4, SC12: 3, your total final score would be:  3 + 3 + 2 + 3 + 2 + 2 + 4 + 3 +2 + 2 + 4 + 3 = 33/12 = 2.75. Use 'red', 'yellow' and 'green' to guide you in interpreting your final</a:t>
          </a:r>
          <a:r>
            <a:rPr lang="en-US" sz="1000" baseline="0">
              <a:solidFill>
                <a:schemeClr val="tx1"/>
              </a:solidFill>
              <a:latin typeface="+mn-lt"/>
              <a:cs typeface="Arial" panose="020B0604020202020204" pitchFamily="34" charset="0"/>
            </a:rPr>
            <a:t> Safety Culture Assessment</a:t>
          </a:r>
          <a:r>
            <a:rPr lang="en-US" sz="1000">
              <a:solidFill>
                <a:schemeClr val="tx1"/>
              </a:solidFill>
              <a:latin typeface="+mn-lt"/>
              <a:cs typeface="Arial" panose="020B0604020202020204" pitchFamily="34" charset="0"/>
            </a:rPr>
            <a:t> score on a 0 to 4 point scale.                                                                                                                                        </a:t>
          </a:r>
        </a:p>
        <a:p>
          <a:pPr algn="l"/>
          <a:endParaRPr lang="en-US" sz="1000">
            <a:solidFill>
              <a:schemeClr val="tx1"/>
            </a:solidFill>
            <a:latin typeface="+mn-lt"/>
            <a:cs typeface="Arial" panose="020B0604020202020204" pitchFamily="34" charset="0"/>
          </a:endParaRPr>
        </a:p>
        <a:p>
          <a:pPr algn="l"/>
          <a:r>
            <a:rPr lang="en-US" sz="1000" b="1">
              <a:solidFill>
                <a:srgbClr val="00B050"/>
              </a:solidFill>
              <a:latin typeface="+mn-lt"/>
              <a:cs typeface="Arial" panose="020B0604020202020204" pitchFamily="34" charset="0"/>
            </a:rPr>
            <a:t>Green (Safety Culture Assessment final score is equal to or greater than 3):</a:t>
          </a:r>
          <a:r>
            <a:rPr lang="en-US" sz="1000">
              <a:solidFill>
                <a:srgbClr val="00B050"/>
              </a:solidFill>
              <a:latin typeface="+mn-lt"/>
              <a:cs typeface="Arial" panose="020B0604020202020204" pitchFamily="34" charset="0"/>
            </a:rPr>
            <a:t> </a:t>
          </a:r>
          <a:r>
            <a:rPr lang="en-US" sz="1000">
              <a:solidFill>
                <a:schemeClr val="tx1"/>
              </a:solidFill>
              <a:latin typeface="+mn-lt"/>
              <a:cs typeface="Arial" panose="020B0604020202020204" pitchFamily="34" charset="0"/>
            </a:rPr>
            <a:t>You are performing well overall. Keep doing what you are doing and strive for excellence.                                         </a:t>
          </a:r>
        </a:p>
        <a:p>
          <a:pPr algn="l"/>
          <a:endParaRPr lang="en-US" sz="1000">
            <a:solidFill>
              <a:schemeClr val="tx1"/>
            </a:solidFill>
            <a:latin typeface="+mn-lt"/>
            <a:cs typeface="Arial" panose="020B0604020202020204" pitchFamily="34" charset="0"/>
          </a:endParaRPr>
        </a:p>
        <a:p>
          <a:pPr algn="l"/>
          <a:r>
            <a:rPr lang="en-US" sz="1000" b="1">
              <a:solidFill>
                <a:srgbClr val="FFC000"/>
              </a:solidFill>
              <a:latin typeface="+mn-lt"/>
              <a:cs typeface="Arial" panose="020B0604020202020204" pitchFamily="34" charset="0"/>
            </a:rPr>
            <a:t>Yellow (Safety Culture</a:t>
          </a:r>
          <a:r>
            <a:rPr lang="en-US" sz="1000" b="1" baseline="0">
              <a:solidFill>
                <a:srgbClr val="FFC000"/>
              </a:solidFill>
              <a:latin typeface="+mn-lt"/>
              <a:cs typeface="Arial" panose="020B0604020202020204" pitchFamily="34" charset="0"/>
            </a:rPr>
            <a:t> Assessment </a:t>
          </a:r>
          <a:r>
            <a:rPr lang="en-US" sz="1000" b="1">
              <a:solidFill>
                <a:srgbClr val="FFC000"/>
              </a:solidFill>
              <a:latin typeface="+mn-lt"/>
              <a:cs typeface="Arial" panose="020B0604020202020204" pitchFamily="34" charset="0"/>
            </a:rPr>
            <a:t>final score is equal to or greater than 2 but less than 3):</a:t>
          </a:r>
          <a:r>
            <a:rPr lang="en-US" sz="1000">
              <a:solidFill>
                <a:srgbClr val="FFC000"/>
              </a:solidFill>
              <a:latin typeface="+mn-lt"/>
              <a:cs typeface="Arial" panose="020B0604020202020204" pitchFamily="34" charset="0"/>
            </a:rPr>
            <a:t> </a:t>
          </a:r>
          <a:r>
            <a:rPr lang="en-US" sz="1000">
              <a:solidFill>
                <a:schemeClr val="tx1"/>
              </a:solidFill>
              <a:latin typeface="+mn-lt"/>
              <a:cs typeface="Arial" panose="020B0604020202020204" pitchFamily="34" charset="0"/>
            </a:rPr>
            <a:t>Specific safety and health practices in your organization may need some improvement. Consider if the lower scored items in your survey should be a focus area for your company. Review your practices and policies, and consider consulting a safety and health professional or your Industry Based Safety Program (IBSP) representative for information about how to improve.                                                                                                                                                                                                                                      </a:t>
          </a:r>
        </a:p>
        <a:p>
          <a:pPr algn="l"/>
          <a:endParaRPr lang="en-US" sz="1000">
            <a:solidFill>
              <a:srgbClr val="FF0000"/>
            </a:solidFill>
            <a:latin typeface="+mn-lt"/>
            <a:cs typeface="Arial" panose="020B0604020202020204" pitchFamily="34" charset="0"/>
          </a:endParaRPr>
        </a:p>
        <a:p>
          <a:pPr algn="l"/>
          <a:r>
            <a:rPr lang="en-US" sz="1000" b="1">
              <a:solidFill>
                <a:srgbClr val="FF0000"/>
              </a:solidFill>
              <a:latin typeface="+mn-lt"/>
              <a:cs typeface="Arial" panose="020B0604020202020204" pitchFamily="34" charset="0"/>
            </a:rPr>
            <a:t>Red (Safety Culture Assessment final score is less than 2):</a:t>
          </a:r>
          <a:r>
            <a:rPr lang="en-US" sz="1000">
              <a:solidFill>
                <a:srgbClr val="FF0000"/>
              </a:solidFill>
              <a:latin typeface="+mn-lt"/>
              <a:cs typeface="Arial" panose="020B0604020202020204" pitchFamily="34" charset="0"/>
            </a:rPr>
            <a:t> </a:t>
          </a:r>
          <a:r>
            <a:rPr lang="en-US" sz="1000">
              <a:solidFill>
                <a:schemeClr val="tx1"/>
              </a:solidFill>
              <a:latin typeface="+mn-lt"/>
              <a:cs typeface="Arial" panose="020B0604020202020204" pitchFamily="34" charset="0"/>
            </a:rPr>
            <a:t>Your work in safety and health likely needs attention and improvement. It is recommended that you contact a safety and health professional or your IBSP representative for further assistance. </a:t>
          </a:r>
        </a:p>
      </xdr:txBody>
    </xdr:sp>
    <xdr:clientData/>
  </xdr:twoCellAnchor>
  <xdr:twoCellAnchor>
    <xdr:from>
      <xdr:col>0</xdr:col>
      <xdr:colOff>0</xdr:colOff>
      <xdr:row>36</xdr:row>
      <xdr:rowOff>9526</xdr:rowOff>
    </xdr:from>
    <xdr:to>
      <xdr:col>3</xdr:col>
      <xdr:colOff>1656320</xdr:colOff>
      <xdr:row>37</xdr:row>
      <xdr:rowOff>152400</xdr:rowOff>
    </xdr:to>
    <xdr:sp macro="" textlink="">
      <xdr:nvSpPr>
        <xdr:cNvPr id="113" name="Rectangle 112">
          <a:extLst>
            <a:ext uri="{FF2B5EF4-FFF2-40B4-BE49-F238E27FC236}">
              <a16:creationId xmlns:a16="http://schemas.microsoft.com/office/drawing/2014/main" id="{00000000-0008-0000-0600-000071000000}"/>
            </a:ext>
          </a:extLst>
        </xdr:cNvPr>
        <xdr:cNvSpPr/>
      </xdr:nvSpPr>
      <xdr:spPr>
        <a:xfrm>
          <a:off x="0" y="12201526"/>
          <a:ext cx="7542770" cy="4952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0" i="1" u="none">
              <a:solidFill>
                <a:sysClr val="windowText" lastClr="000000"/>
              </a:solidFill>
              <a:latin typeface="+mn-lt"/>
              <a:cs typeface="Arial" panose="020B0604020202020204" pitchFamily="34" charset="0"/>
            </a:rPr>
            <a:t>The Safety Culture Assessment was adapted from the Organizational Performance Metric created by the Institute for Work &amp; Health (IWH) and is used with their permission.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0</xdr:row>
      <xdr:rowOff>98992</xdr:rowOff>
    </xdr:from>
    <xdr:to>
      <xdr:col>3</xdr:col>
      <xdr:colOff>1</xdr:colOff>
      <xdr:row>2</xdr:row>
      <xdr:rowOff>52047</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1" y="98992"/>
          <a:ext cx="5943600" cy="315005"/>
        </a:xfrm>
        <a:prstGeom prst="rect">
          <a:avLst/>
        </a:prstGeom>
        <a:solidFill>
          <a:schemeClr val="tx1">
            <a:lumMod val="50000"/>
            <a:lumOff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solidFill>
                <a:schemeClr val="bg1"/>
              </a:solidFill>
            </a:rPr>
            <a:t>Worker Interview</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0</xdr:row>
      <xdr:rowOff>98992</xdr:rowOff>
    </xdr:from>
    <xdr:to>
      <xdr:col>3</xdr:col>
      <xdr:colOff>1</xdr:colOff>
      <xdr:row>2</xdr:row>
      <xdr:rowOff>52047</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1" y="1908742"/>
          <a:ext cx="9115425" cy="315005"/>
        </a:xfrm>
        <a:prstGeom prst="rect">
          <a:avLst/>
        </a:prstGeom>
        <a:solidFill>
          <a:schemeClr val="tx1">
            <a:lumMod val="50000"/>
            <a:lumOff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solidFill>
                <a:schemeClr val="bg1"/>
              </a:solidFill>
            </a:rPr>
            <a:t>Supervisor/Manager Interview</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0</xdr:row>
      <xdr:rowOff>98992</xdr:rowOff>
    </xdr:from>
    <xdr:to>
      <xdr:col>5</xdr:col>
      <xdr:colOff>9526</xdr:colOff>
      <xdr:row>2</xdr:row>
      <xdr:rowOff>52047</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9525" y="98992"/>
          <a:ext cx="9420226" cy="315005"/>
        </a:xfrm>
        <a:prstGeom prst="rect">
          <a:avLst/>
        </a:prstGeom>
        <a:solidFill>
          <a:schemeClr val="tx1">
            <a:lumMod val="50000"/>
            <a:lumOff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solidFill>
                <a:schemeClr val="bg1"/>
              </a:solidFill>
            </a:rPr>
            <a:t>Committee Interview</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48568"/>
  <sheetViews>
    <sheetView workbookViewId="0">
      <selection activeCell="A20" sqref="A20"/>
    </sheetView>
  </sheetViews>
  <sheetFormatPr defaultRowHeight="15" x14ac:dyDescent="0.25"/>
  <cols>
    <col min="1" max="1" width="32" customWidth="1"/>
    <col min="2" max="2" width="1.42578125" customWidth="1"/>
    <col min="3" max="3" width="3.7109375" customWidth="1"/>
    <col min="4" max="4" width="34.85546875" customWidth="1"/>
    <col min="5" max="5" width="1.5703125" customWidth="1"/>
    <col min="6" max="6" width="3.7109375" customWidth="1"/>
    <col min="7" max="7" width="41.140625" customWidth="1"/>
    <col min="8" max="8" width="2.28515625" customWidth="1"/>
    <col min="9" max="9" width="9.7109375" customWidth="1"/>
    <col min="10" max="10" width="9.85546875" customWidth="1"/>
    <col min="11" max="11" width="9.7109375" customWidth="1"/>
    <col min="12" max="12" width="13.42578125" customWidth="1"/>
  </cols>
  <sheetData>
    <row r="1" spans="1:8" x14ac:dyDescent="0.25">
      <c r="A1" s="11"/>
      <c r="B1" s="11"/>
      <c r="C1" s="11"/>
      <c r="D1" s="11"/>
      <c r="E1" s="11"/>
      <c r="F1" s="11"/>
      <c r="G1" s="11"/>
      <c r="H1" s="11"/>
    </row>
    <row r="2" spans="1:8" x14ac:dyDescent="0.25">
      <c r="A2" s="11"/>
      <c r="B2" s="11"/>
      <c r="C2" s="11"/>
      <c r="D2" s="11"/>
      <c r="E2" s="11"/>
      <c r="F2" s="11"/>
      <c r="G2" s="11"/>
      <c r="H2" s="11"/>
    </row>
    <row r="3" spans="1:8" x14ac:dyDescent="0.25">
      <c r="A3" s="11"/>
      <c r="B3" s="11"/>
      <c r="C3" s="11"/>
      <c r="D3" s="11"/>
      <c r="E3" s="11"/>
      <c r="F3" s="11"/>
      <c r="G3" s="11"/>
      <c r="H3" s="11"/>
    </row>
    <row r="4" spans="1:8" x14ac:dyDescent="0.25">
      <c r="A4" s="11"/>
      <c r="B4" s="11"/>
      <c r="C4" s="11"/>
      <c r="D4" s="11"/>
      <c r="E4" s="11"/>
      <c r="F4" s="11"/>
      <c r="G4" s="11"/>
      <c r="H4" s="11"/>
    </row>
    <row r="5" spans="1:8" x14ac:dyDescent="0.25">
      <c r="A5" s="11"/>
      <c r="B5" s="11"/>
      <c r="C5" s="11"/>
      <c r="D5" s="11"/>
      <c r="E5" s="11"/>
      <c r="F5" s="11"/>
      <c r="G5" s="11"/>
      <c r="H5" s="11"/>
    </row>
    <row r="6" spans="1:8" x14ac:dyDescent="0.25">
      <c r="A6" s="11"/>
      <c r="B6" s="11"/>
      <c r="C6" s="11"/>
      <c r="D6" s="11"/>
      <c r="E6" s="11"/>
      <c r="F6" s="11"/>
      <c r="G6" s="11"/>
      <c r="H6" s="11"/>
    </row>
    <row r="7" spans="1:8" x14ac:dyDescent="0.25">
      <c r="A7" s="11"/>
      <c r="B7" s="11"/>
      <c r="C7" s="11"/>
      <c r="D7" s="11"/>
      <c r="E7" s="11"/>
      <c r="F7" s="11"/>
      <c r="G7" s="11"/>
      <c r="H7" s="11"/>
    </row>
    <row r="8" spans="1:8" x14ac:dyDescent="0.25">
      <c r="A8" s="11"/>
      <c r="B8" s="11"/>
      <c r="C8" s="11"/>
      <c r="D8" s="11"/>
      <c r="E8" s="11"/>
      <c r="F8" s="11"/>
      <c r="G8" s="11"/>
      <c r="H8" s="11"/>
    </row>
    <row r="9" spans="1:8" x14ac:dyDescent="0.25">
      <c r="A9" s="11"/>
      <c r="B9" s="11"/>
      <c r="C9" s="11"/>
      <c r="D9" s="11"/>
      <c r="E9" s="11"/>
      <c r="F9" s="11"/>
      <c r="G9" s="11"/>
      <c r="H9" s="11"/>
    </row>
    <row r="10" spans="1:8" x14ac:dyDescent="0.25">
      <c r="A10" s="11"/>
      <c r="B10" s="11"/>
      <c r="C10" s="11"/>
      <c r="D10" s="11"/>
      <c r="E10" s="11"/>
      <c r="F10" s="11"/>
      <c r="G10" s="11"/>
      <c r="H10" s="11"/>
    </row>
    <row r="11" spans="1:8" x14ac:dyDescent="0.25">
      <c r="A11" s="11"/>
      <c r="B11" s="11"/>
      <c r="C11" s="11"/>
      <c r="D11" s="11"/>
      <c r="E11" s="11"/>
      <c r="F11" s="11"/>
      <c r="G11" s="11"/>
      <c r="H11" s="11"/>
    </row>
    <row r="12" spans="1:8" x14ac:dyDescent="0.25">
      <c r="A12" s="11"/>
      <c r="B12" s="11"/>
      <c r="C12" s="11"/>
      <c r="D12" s="11"/>
      <c r="E12" s="11"/>
      <c r="F12" s="11"/>
      <c r="G12" s="11"/>
      <c r="H12" s="11"/>
    </row>
    <row r="13" spans="1:8" x14ac:dyDescent="0.25">
      <c r="A13" s="11"/>
      <c r="B13" s="11"/>
      <c r="C13" s="11"/>
      <c r="D13" s="11"/>
      <c r="E13" s="11"/>
      <c r="F13" s="11"/>
      <c r="G13" s="11"/>
      <c r="H13" s="11"/>
    </row>
    <row r="14" spans="1:8" x14ac:dyDescent="0.25">
      <c r="A14" s="11"/>
      <c r="B14" s="11"/>
      <c r="C14" s="11"/>
      <c r="D14" s="11"/>
      <c r="E14" s="11"/>
      <c r="F14" s="11"/>
      <c r="G14" s="11"/>
      <c r="H14" s="11"/>
    </row>
    <row r="15" spans="1:8" x14ac:dyDescent="0.25">
      <c r="A15" s="11"/>
      <c r="B15" s="11"/>
      <c r="C15" s="11"/>
      <c r="D15" s="11"/>
      <c r="E15" s="11"/>
      <c r="F15" s="11"/>
      <c r="G15" s="11"/>
      <c r="H15" s="11"/>
    </row>
    <row r="16" spans="1:8" x14ac:dyDescent="0.25">
      <c r="A16" s="11"/>
      <c r="B16" s="11"/>
      <c r="C16" s="11"/>
      <c r="D16" s="11"/>
      <c r="E16" s="11"/>
      <c r="F16" s="11"/>
      <c r="G16" s="11"/>
      <c r="H16" s="11"/>
    </row>
    <row r="17" spans="1:16" x14ac:dyDescent="0.25">
      <c r="A17" s="11"/>
      <c r="B17" s="11"/>
      <c r="C17" s="11"/>
      <c r="D17" s="11"/>
      <c r="E17" s="11"/>
      <c r="F17" s="11"/>
      <c r="G17" s="11"/>
      <c r="H17" s="11"/>
    </row>
    <row r="18" spans="1:16" x14ac:dyDescent="0.25">
      <c r="A18" s="281" t="s">
        <v>672</v>
      </c>
      <c r="B18" s="11"/>
      <c r="C18" s="11"/>
      <c r="D18" s="11"/>
      <c r="E18" s="11"/>
      <c r="F18" s="11"/>
      <c r="G18" s="11"/>
      <c r="H18" s="11"/>
    </row>
    <row r="19" spans="1:16" x14ac:dyDescent="0.25">
      <c r="A19" s="11"/>
      <c r="B19" s="11"/>
      <c r="C19" s="11"/>
      <c r="D19" s="11"/>
      <c r="E19" s="11"/>
      <c r="F19" s="11"/>
      <c r="G19" s="11"/>
      <c r="H19" s="11"/>
    </row>
    <row r="20" spans="1:16" ht="15.75" x14ac:dyDescent="0.25">
      <c r="A20" s="20" t="s">
        <v>325</v>
      </c>
      <c r="B20" s="438"/>
      <c r="C20" s="439"/>
      <c r="D20" s="439"/>
      <c r="E20" s="439"/>
      <c r="F20" s="439"/>
      <c r="G20" s="440"/>
      <c r="H20" s="120"/>
      <c r="I20" s="7"/>
      <c r="J20" s="7"/>
      <c r="K20" s="6"/>
    </row>
    <row r="21" spans="1:16" ht="15.75" x14ac:dyDescent="0.25">
      <c r="A21" s="21" t="s">
        <v>326</v>
      </c>
      <c r="B21" s="441"/>
      <c r="C21" s="442"/>
      <c r="D21" s="442"/>
      <c r="E21" s="442"/>
      <c r="F21" s="442"/>
      <c r="G21" s="443"/>
      <c r="H21" s="133"/>
      <c r="I21" s="8"/>
      <c r="J21" s="8"/>
      <c r="K21" s="9"/>
      <c r="P21" s="10"/>
    </row>
    <row r="22" spans="1:16" ht="15.75" x14ac:dyDescent="0.25">
      <c r="A22" s="20" t="s">
        <v>572</v>
      </c>
      <c r="B22" s="438"/>
      <c r="C22" s="439"/>
      <c r="D22" s="439"/>
      <c r="E22" s="439"/>
      <c r="F22" s="439"/>
      <c r="G22" s="440"/>
      <c r="H22" s="120"/>
      <c r="I22" s="7"/>
      <c r="J22" s="7"/>
      <c r="K22" s="6"/>
    </row>
    <row r="23" spans="1:16" ht="15.75" x14ac:dyDescent="0.25">
      <c r="A23" s="22" t="s">
        <v>327</v>
      </c>
      <c r="B23" s="444"/>
      <c r="C23" s="445"/>
      <c r="D23" s="445"/>
      <c r="E23" s="442"/>
      <c r="F23" s="442"/>
      <c r="G23" s="443"/>
      <c r="H23" s="133"/>
      <c r="I23" s="8"/>
      <c r="J23" s="8"/>
      <c r="K23" s="9"/>
    </row>
    <row r="24" spans="1:16" ht="15.75" x14ac:dyDescent="0.25">
      <c r="A24" s="23" t="s">
        <v>328</v>
      </c>
      <c r="B24" s="449" t="s">
        <v>596</v>
      </c>
      <c r="C24" s="450"/>
      <c r="D24" s="450"/>
      <c r="E24" s="450"/>
      <c r="F24" s="450"/>
      <c r="G24" s="451"/>
      <c r="H24" s="120"/>
      <c r="I24" s="7"/>
      <c r="J24" s="7"/>
      <c r="K24" s="6"/>
    </row>
    <row r="25" spans="1:16" ht="15.75" x14ac:dyDescent="0.25">
      <c r="A25" s="111"/>
      <c r="B25" s="341"/>
      <c r="C25" s="342"/>
      <c r="D25" s="342"/>
      <c r="E25" s="342"/>
      <c r="F25" s="342"/>
      <c r="G25" s="343"/>
      <c r="H25" s="120"/>
      <c r="I25" s="7"/>
      <c r="J25" s="7"/>
      <c r="K25" s="6"/>
    </row>
    <row r="26" spans="1:16" ht="18.75" x14ac:dyDescent="0.3">
      <c r="A26" s="111"/>
      <c r="B26" s="111"/>
      <c r="C26" s="340"/>
      <c r="D26" s="114" t="s">
        <v>594</v>
      </c>
      <c r="E26" s="112"/>
      <c r="F26" s="340"/>
      <c r="G26" s="113" t="s">
        <v>700</v>
      </c>
      <c r="H26" s="120"/>
      <c r="I26" s="7"/>
      <c r="J26" s="7"/>
      <c r="K26" s="6"/>
    </row>
    <row r="27" spans="1:16" ht="15.75" x14ac:dyDescent="0.25">
      <c r="A27" s="111"/>
      <c r="B27" s="111"/>
      <c r="C27" s="116"/>
      <c r="D27" s="112"/>
      <c r="E27" s="112"/>
      <c r="F27" s="116"/>
      <c r="G27" s="113"/>
      <c r="H27" s="120"/>
      <c r="I27" s="7"/>
      <c r="J27" s="7"/>
      <c r="K27" s="6"/>
    </row>
    <row r="28" spans="1:16" ht="18.75" x14ac:dyDescent="0.3">
      <c r="A28" s="111"/>
      <c r="B28" s="111"/>
      <c r="C28" s="340"/>
      <c r="D28" s="114" t="s">
        <v>597</v>
      </c>
      <c r="E28" s="112"/>
      <c r="F28" s="340"/>
      <c r="G28" s="113" t="s">
        <v>595</v>
      </c>
      <c r="H28" s="120"/>
      <c r="I28" s="7"/>
      <c r="J28" s="7"/>
      <c r="K28" s="6"/>
    </row>
    <row r="29" spans="1:16" ht="15.75" x14ac:dyDescent="0.25">
      <c r="A29" s="344"/>
      <c r="B29" s="344"/>
      <c r="C29" s="115"/>
      <c r="D29" s="115"/>
      <c r="E29" s="115"/>
      <c r="F29" s="115"/>
      <c r="G29" s="345"/>
      <c r="H29" s="133"/>
      <c r="I29" s="8"/>
      <c r="J29" s="8"/>
      <c r="K29" s="9"/>
    </row>
    <row r="30" spans="1:16" ht="15.75" x14ac:dyDescent="0.25">
      <c r="A30" s="20" t="s">
        <v>329</v>
      </c>
      <c r="B30" s="446"/>
      <c r="C30" s="447"/>
      <c r="D30" s="447"/>
      <c r="E30" s="447"/>
      <c r="F30" s="447"/>
      <c r="G30" s="448"/>
      <c r="H30" s="120"/>
      <c r="I30" s="7"/>
      <c r="J30" s="7"/>
      <c r="K30" s="6"/>
    </row>
    <row r="31" spans="1:16" x14ac:dyDescent="0.25">
      <c r="A31" s="11"/>
      <c r="B31" s="11"/>
      <c r="C31" s="11"/>
      <c r="D31" s="11"/>
      <c r="E31" s="11"/>
      <c r="F31" s="11"/>
      <c r="G31" s="11"/>
      <c r="H31" s="11"/>
    </row>
    <row r="32" spans="1:16" x14ac:dyDescent="0.25">
      <c r="A32" s="11"/>
      <c r="B32" s="11"/>
      <c r="C32" s="11"/>
      <c r="D32" s="11"/>
      <c r="E32" s="11"/>
      <c r="F32" s="11"/>
      <c r="G32" s="11"/>
      <c r="H32" s="11"/>
    </row>
    <row r="33" spans="1:8" ht="18" customHeight="1" x14ac:dyDescent="0.25">
      <c r="A33" s="11"/>
      <c r="B33" s="11"/>
      <c r="C33" s="11"/>
      <c r="D33" s="11"/>
      <c r="E33" s="11"/>
      <c r="F33" s="11"/>
      <c r="G33" s="11"/>
      <c r="H33" s="11"/>
    </row>
    <row r="34" spans="1:8" x14ac:dyDescent="0.25">
      <c r="A34" s="11"/>
      <c r="B34" s="11"/>
      <c r="C34" s="11"/>
      <c r="D34" s="11"/>
      <c r="E34" s="11"/>
      <c r="F34" s="11"/>
      <c r="G34" s="11"/>
      <c r="H34" s="11"/>
    </row>
    <row r="35" spans="1:8" x14ac:dyDescent="0.25">
      <c r="A35" s="11"/>
      <c r="B35" s="11"/>
      <c r="C35" s="11"/>
      <c r="D35" s="11"/>
      <c r="E35" s="11"/>
      <c r="F35" s="11"/>
      <c r="G35" s="11"/>
      <c r="H35" s="11"/>
    </row>
    <row r="36" spans="1:8" x14ac:dyDescent="0.25">
      <c r="A36" s="11"/>
      <c r="B36" s="11"/>
      <c r="C36" s="11"/>
      <c r="D36" s="11"/>
      <c r="E36" s="11"/>
      <c r="F36" s="11"/>
      <c r="G36" s="11"/>
      <c r="H36" s="11"/>
    </row>
    <row r="37" spans="1:8" x14ac:dyDescent="0.25">
      <c r="A37" s="11"/>
      <c r="B37" s="11"/>
      <c r="C37" s="11"/>
      <c r="D37" s="11"/>
      <c r="E37" s="11"/>
      <c r="F37" s="11"/>
      <c r="G37" s="11"/>
      <c r="H37" s="11"/>
    </row>
    <row r="38" spans="1:8" x14ac:dyDescent="0.25">
      <c r="A38" s="11"/>
      <c r="B38" s="11"/>
      <c r="C38" s="11"/>
      <c r="D38" s="11"/>
      <c r="E38" s="11"/>
      <c r="F38" s="11"/>
      <c r="G38" s="11"/>
      <c r="H38" s="11"/>
    </row>
    <row r="39" spans="1:8" x14ac:dyDescent="0.25">
      <c r="A39" s="11"/>
      <c r="B39" s="11"/>
      <c r="C39" s="11"/>
      <c r="D39" s="11"/>
      <c r="E39" s="11"/>
      <c r="F39" s="11"/>
      <c r="G39" s="11"/>
      <c r="H39" s="11"/>
    </row>
    <row r="40" spans="1:8" x14ac:dyDescent="0.25">
      <c r="A40" s="11"/>
      <c r="B40" s="11"/>
      <c r="C40" s="11"/>
      <c r="D40" s="11"/>
      <c r="E40" s="11"/>
      <c r="F40" s="11"/>
      <c r="G40" s="11"/>
      <c r="H40" s="11"/>
    </row>
    <row r="41" spans="1:8" x14ac:dyDescent="0.25">
      <c r="A41" s="11"/>
      <c r="B41" s="11"/>
      <c r="C41" s="11"/>
      <c r="D41" s="11"/>
      <c r="E41" s="11"/>
      <c r="F41" s="11"/>
      <c r="G41" s="11"/>
      <c r="H41" s="11"/>
    </row>
    <row r="42" spans="1:8" x14ac:dyDescent="0.25">
      <c r="H42" s="11"/>
    </row>
    <row r="1048568" spans="4:4" x14ac:dyDescent="0.25">
      <c r="D1048568" t="s">
        <v>642</v>
      </c>
    </row>
  </sheetData>
  <sheetProtection password="99D5" sheet="1" objects="1" scenarios="1"/>
  <mergeCells count="6">
    <mergeCell ref="B20:G20"/>
    <mergeCell ref="B21:G21"/>
    <mergeCell ref="B22:G22"/>
    <mergeCell ref="B23:G23"/>
    <mergeCell ref="B30:G30"/>
    <mergeCell ref="B24:G24"/>
  </mergeCells>
  <pageMargins left="0.7" right="0.7"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9525</xdr:colOff>
                    <xdr:row>25</xdr:row>
                    <xdr:rowOff>28575</xdr:rowOff>
                  </from>
                  <to>
                    <xdr:col>2</xdr:col>
                    <xdr:colOff>228600</xdr:colOff>
                    <xdr:row>26</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0</xdr:colOff>
                    <xdr:row>27</xdr:row>
                    <xdr:rowOff>19050</xdr:rowOff>
                  </from>
                  <to>
                    <xdr:col>3</xdr:col>
                    <xdr:colOff>57150</xdr:colOff>
                    <xdr:row>28</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19050</xdr:colOff>
                    <xdr:row>27</xdr:row>
                    <xdr:rowOff>19050</xdr:rowOff>
                  </from>
                  <to>
                    <xdr:col>5</xdr:col>
                    <xdr:colOff>238125</xdr:colOff>
                    <xdr:row>28</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25</xdr:row>
                    <xdr:rowOff>19050</xdr:rowOff>
                  </from>
                  <to>
                    <xdr:col>5</xdr:col>
                    <xdr:colOff>238125</xdr:colOff>
                    <xdr:row>26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63"/>
  <sheetViews>
    <sheetView workbookViewId="0">
      <selection activeCell="C25" sqref="C25"/>
    </sheetView>
  </sheetViews>
  <sheetFormatPr defaultRowHeight="15" x14ac:dyDescent="0.25"/>
  <cols>
    <col min="1" max="1" width="15.42578125" customWidth="1"/>
    <col min="2" max="2" width="2.140625" customWidth="1"/>
    <col min="3" max="3" width="15.7109375" customWidth="1"/>
    <col min="7" max="8" width="17.28515625" customWidth="1"/>
    <col min="9" max="9" width="11.42578125" customWidth="1"/>
    <col min="10" max="10" width="13.42578125" bestFit="1" customWidth="1"/>
    <col min="11" max="11" width="7" customWidth="1"/>
    <col min="12" max="12" width="3.28515625" style="3" customWidth="1"/>
  </cols>
  <sheetData>
    <row r="1" spans="1:27" x14ac:dyDescent="0.25">
      <c r="A1" s="11"/>
      <c r="B1" s="11"/>
      <c r="C1" s="11"/>
      <c r="D1" s="11"/>
      <c r="E1" s="11"/>
      <c r="F1" s="11"/>
      <c r="G1" s="11"/>
      <c r="H1" s="11"/>
      <c r="I1" s="11"/>
      <c r="J1" s="11"/>
      <c r="K1" s="11"/>
      <c r="L1" s="11"/>
    </row>
    <row r="2" spans="1:27" x14ac:dyDescent="0.25">
      <c r="A2" s="11"/>
      <c r="B2" s="11"/>
      <c r="C2" s="11"/>
      <c r="D2" s="11"/>
      <c r="E2" s="11"/>
      <c r="F2" s="11"/>
      <c r="G2" s="11"/>
      <c r="H2" s="11"/>
      <c r="I2" s="11"/>
      <c r="J2" s="11"/>
      <c r="K2" s="11"/>
      <c r="L2" s="11"/>
    </row>
    <row r="3" spans="1:27" x14ac:dyDescent="0.25">
      <c r="A3" s="11"/>
      <c r="B3" s="11"/>
      <c r="C3" s="11"/>
      <c r="D3" s="11"/>
      <c r="E3" s="11"/>
      <c r="F3" s="11"/>
      <c r="G3" s="11"/>
      <c r="H3" s="11"/>
      <c r="I3" s="11"/>
      <c r="J3" s="11"/>
      <c r="K3" s="11"/>
      <c r="L3" s="11"/>
    </row>
    <row r="4" spans="1:27" x14ac:dyDescent="0.25">
      <c r="A4" s="11"/>
      <c r="B4" s="11"/>
      <c r="C4" s="11"/>
      <c r="D4" s="11"/>
      <c r="E4" s="11"/>
      <c r="F4" s="11"/>
      <c r="G4" s="11"/>
      <c r="H4" s="11"/>
      <c r="I4" s="11"/>
      <c r="J4" s="11"/>
      <c r="K4" s="11"/>
      <c r="L4" s="11"/>
    </row>
    <row r="5" spans="1:27" x14ac:dyDescent="0.25">
      <c r="A5" s="11"/>
      <c r="B5" s="11"/>
      <c r="C5" s="11"/>
      <c r="D5" s="11"/>
      <c r="E5" s="11"/>
      <c r="F5" s="11"/>
      <c r="G5" s="11"/>
      <c r="H5" s="11"/>
      <c r="I5" s="11"/>
      <c r="J5" s="11"/>
      <c r="K5" s="11"/>
      <c r="L5" s="11"/>
    </row>
    <row r="6" spans="1:27" x14ac:dyDescent="0.25">
      <c r="A6" s="11"/>
      <c r="B6" s="11"/>
      <c r="C6" s="11"/>
      <c r="D6" s="11"/>
      <c r="E6" s="11"/>
      <c r="F6" s="11"/>
      <c r="G6" s="11"/>
      <c r="H6" s="11"/>
      <c r="I6" s="11"/>
      <c r="J6" s="11"/>
      <c r="K6" s="11"/>
      <c r="L6" s="11"/>
    </row>
    <row r="7" spans="1:27" x14ac:dyDescent="0.25">
      <c r="A7" s="11"/>
      <c r="B7" s="11"/>
      <c r="C7" s="11"/>
      <c r="D7" s="11"/>
      <c r="E7" s="11"/>
      <c r="F7" s="11"/>
      <c r="G7" s="11"/>
      <c r="H7" s="11"/>
      <c r="I7" s="11"/>
      <c r="J7" s="11"/>
      <c r="K7" s="11"/>
      <c r="L7" s="11"/>
    </row>
    <row r="8" spans="1:27" x14ac:dyDescent="0.25">
      <c r="A8" s="11"/>
      <c r="B8" s="11"/>
      <c r="C8" s="11"/>
      <c r="D8" s="11"/>
      <c r="E8" s="11"/>
      <c r="F8" s="11"/>
      <c r="G8" s="11"/>
      <c r="H8" s="11"/>
      <c r="I8" s="11"/>
      <c r="J8" s="11"/>
      <c r="K8" s="11"/>
      <c r="L8" s="11"/>
    </row>
    <row r="9" spans="1:27" x14ac:dyDescent="0.25">
      <c r="A9" s="11"/>
      <c r="B9" s="11"/>
      <c r="C9" s="11"/>
      <c r="D9" s="11"/>
      <c r="E9" s="11"/>
      <c r="F9" s="11"/>
      <c r="G9" s="11"/>
      <c r="H9" s="11"/>
      <c r="I9" s="11"/>
      <c r="J9" s="11"/>
      <c r="K9" s="11"/>
      <c r="L9" s="11"/>
    </row>
    <row r="10" spans="1:27" x14ac:dyDescent="0.25">
      <c r="A10" s="11"/>
      <c r="B10" s="11"/>
      <c r="C10" s="11"/>
      <c r="D10" s="11"/>
      <c r="E10" s="11"/>
      <c r="F10" s="11"/>
      <c r="G10" s="11"/>
      <c r="H10" s="11"/>
      <c r="I10" s="11"/>
      <c r="J10" s="11"/>
      <c r="K10" s="11"/>
      <c r="L10" s="11"/>
    </row>
    <row r="11" spans="1:27" x14ac:dyDescent="0.25">
      <c r="A11" s="11"/>
      <c r="B11" s="11"/>
      <c r="C11" s="11"/>
      <c r="D11" s="11"/>
      <c r="E11" s="11"/>
      <c r="F11" s="11"/>
      <c r="G11" s="11"/>
      <c r="H11" s="11"/>
      <c r="I11" s="11"/>
      <c r="J11" s="11"/>
      <c r="K11" s="11"/>
      <c r="L11" s="11"/>
      <c r="Y11" t="s">
        <v>641</v>
      </c>
      <c r="AA11" t="s">
        <v>640</v>
      </c>
    </row>
    <row r="12" spans="1:27" x14ac:dyDescent="0.25">
      <c r="A12" s="11"/>
      <c r="B12" s="11"/>
      <c r="C12" s="11"/>
      <c r="D12" s="11"/>
      <c r="E12" s="11"/>
      <c r="F12" s="11"/>
      <c r="G12" s="11"/>
      <c r="H12" s="11"/>
      <c r="I12" s="11"/>
      <c r="J12" s="11"/>
      <c r="K12" s="11"/>
      <c r="L12" s="11"/>
    </row>
    <row r="13" spans="1:27" x14ac:dyDescent="0.25">
      <c r="A13" s="12"/>
      <c r="B13" s="12"/>
      <c r="C13" s="12"/>
      <c r="D13" s="12"/>
      <c r="E13" s="12"/>
      <c r="F13" s="12"/>
      <c r="G13" s="12"/>
      <c r="H13" s="12"/>
      <c r="I13" s="12"/>
      <c r="J13" s="12"/>
      <c r="K13" s="12"/>
      <c r="L13" s="11"/>
    </row>
    <row r="14" spans="1:27" x14ac:dyDescent="0.25">
      <c r="A14" s="12"/>
      <c r="B14" s="12"/>
      <c r="C14" s="12"/>
      <c r="D14" s="12"/>
      <c r="E14" s="12"/>
      <c r="F14" s="12"/>
      <c r="G14" s="12"/>
      <c r="H14" s="12"/>
      <c r="I14" s="12"/>
      <c r="J14" s="12"/>
      <c r="K14" s="12"/>
      <c r="L14" s="11"/>
    </row>
    <row r="15" spans="1:27" x14ac:dyDescent="0.25">
      <c r="A15" s="281" t="s">
        <v>672</v>
      </c>
      <c r="B15" s="12"/>
      <c r="C15" s="12"/>
      <c r="D15" s="12"/>
      <c r="E15" s="12"/>
      <c r="F15" s="12"/>
      <c r="G15" s="12"/>
      <c r="H15" s="12"/>
      <c r="I15" s="12"/>
      <c r="J15" s="12"/>
      <c r="K15" s="12"/>
      <c r="L15" s="11"/>
    </row>
    <row r="16" spans="1:27" x14ac:dyDescent="0.25">
      <c r="A16" s="12"/>
      <c r="B16" s="12"/>
      <c r="C16" s="12"/>
      <c r="D16" s="12"/>
      <c r="E16" s="12"/>
      <c r="F16" s="12"/>
      <c r="G16" s="12"/>
      <c r="H16" s="12"/>
      <c r="I16" s="12"/>
      <c r="J16" s="12"/>
      <c r="K16" s="12"/>
      <c r="L16" s="11"/>
    </row>
    <row r="17" spans="1:12" ht="15" customHeight="1" x14ac:dyDescent="0.25">
      <c r="A17" s="452" t="s">
        <v>639</v>
      </c>
      <c r="B17" s="17"/>
      <c r="C17" s="17" t="s">
        <v>333</v>
      </c>
      <c r="D17" s="17"/>
      <c r="E17" s="17"/>
      <c r="F17" s="17"/>
      <c r="G17" s="17"/>
      <c r="H17" s="17"/>
      <c r="I17" s="17" t="s">
        <v>330</v>
      </c>
      <c r="J17" s="17"/>
      <c r="K17" s="18"/>
      <c r="L17" s="11"/>
    </row>
    <row r="18" spans="1:12" x14ac:dyDescent="0.25">
      <c r="A18" s="453"/>
      <c r="B18" s="12"/>
      <c r="C18" s="455"/>
      <c r="D18" s="455"/>
      <c r="E18" s="455"/>
      <c r="F18" s="455"/>
      <c r="G18" s="455"/>
      <c r="H18" s="12"/>
      <c r="I18" s="455"/>
      <c r="J18" s="455"/>
      <c r="K18" s="466"/>
      <c r="L18" s="11"/>
    </row>
    <row r="19" spans="1:12" x14ac:dyDescent="0.25">
      <c r="A19" s="453"/>
      <c r="B19" s="12"/>
      <c r="C19" s="12" t="s">
        <v>334</v>
      </c>
      <c r="D19" s="12"/>
      <c r="E19" s="12"/>
      <c r="F19" s="12"/>
      <c r="G19" s="12" t="s">
        <v>332</v>
      </c>
      <c r="H19" s="12"/>
      <c r="I19" s="12" t="s">
        <v>331</v>
      </c>
      <c r="J19" s="12"/>
      <c r="K19" s="13"/>
      <c r="L19" s="11"/>
    </row>
    <row r="20" spans="1:12" x14ac:dyDescent="0.25">
      <c r="A20" s="453"/>
      <c r="B20" s="12"/>
      <c r="C20" s="455"/>
      <c r="D20" s="455"/>
      <c r="E20" s="455"/>
      <c r="F20" s="12"/>
      <c r="G20" s="346"/>
      <c r="H20" s="12"/>
      <c r="I20" s="346"/>
      <c r="J20" s="12"/>
      <c r="K20" s="13"/>
      <c r="L20" s="11"/>
    </row>
    <row r="21" spans="1:12" x14ac:dyDescent="0.25">
      <c r="A21" s="453"/>
      <c r="B21" s="12"/>
      <c r="C21" s="12" t="s">
        <v>335</v>
      </c>
      <c r="D21" s="12"/>
      <c r="E21" s="12"/>
      <c r="F21" s="12"/>
      <c r="G21" s="12"/>
      <c r="H21" s="12"/>
      <c r="I21" s="12" t="s">
        <v>336</v>
      </c>
      <c r="J21" s="12"/>
      <c r="K21" s="13"/>
      <c r="L21" s="11"/>
    </row>
    <row r="22" spans="1:12" x14ac:dyDescent="0.25">
      <c r="A22" s="453"/>
      <c r="B22" s="12"/>
      <c r="C22" s="455"/>
      <c r="D22" s="455"/>
      <c r="E22" s="455"/>
      <c r="F22" s="455"/>
      <c r="G22" s="455"/>
      <c r="H22" s="12"/>
      <c r="I22" s="346"/>
      <c r="J22" s="12"/>
      <c r="K22" s="13"/>
      <c r="L22" s="11"/>
    </row>
    <row r="23" spans="1:12" x14ac:dyDescent="0.25">
      <c r="A23" s="453"/>
      <c r="B23" s="12"/>
      <c r="C23" s="12" t="s">
        <v>337</v>
      </c>
      <c r="D23" s="12"/>
      <c r="E23" s="12"/>
      <c r="F23" s="12"/>
      <c r="G23" s="12" t="s">
        <v>338</v>
      </c>
      <c r="H23" s="12"/>
      <c r="I23" s="12" t="s">
        <v>344</v>
      </c>
      <c r="J23" s="12"/>
      <c r="K23" s="13"/>
      <c r="L23" s="11"/>
    </row>
    <row r="24" spans="1:12" x14ac:dyDescent="0.25">
      <c r="A24" s="454"/>
      <c r="B24" s="14"/>
      <c r="C24" s="456"/>
      <c r="D24" s="456"/>
      <c r="E24" s="456"/>
      <c r="F24" s="14"/>
      <c r="G24" s="349"/>
      <c r="H24" s="14"/>
      <c r="I24" s="456"/>
      <c r="J24" s="456"/>
      <c r="K24" s="467"/>
      <c r="L24" s="11"/>
    </row>
    <row r="25" spans="1:12" x14ac:dyDescent="0.25">
      <c r="A25" s="452" t="s">
        <v>339</v>
      </c>
      <c r="B25" s="17"/>
      <c r="C25" s="17" t="s">
        <v>340</v>
      </c>
      <c r="D25" s="17"/>
      <c r="E25" s="17"/>
      <c r="F25" s="17"/>
      <c r="G25" s="17"/>
      <c r="H25" s="17" t="s">
        <v>341</v>
      </c>
      <c r="I25" s="17"/>
      <c r="J25" s="17"/>
      <c r="K25" s="18"/>
      <c r="L25" s="11"/>
    </row>
    <row r="26" spans="1:12" x14ac:dyDescent="0.25">
      <c r="A26" s="453"/>
      <c r="B26" s="12"/>
      <c r="C26" s="455"/>
      <c r="D26" s="455"/>
      <c r="E26" s="455"/>
      <c r="F26" s="455"/>
      <c r="G26" s="82"/>
      <c r="H26" s="455"/>
      <c r="I26" s="455"/>
      <c r="J26" s="455"/>
      <c r="K26" s="466"/>
      <c r="L26" s="11"/>
    </row>
    <row r="27" spans="1:12" x14ac:dyDescent="0.25">
      <c r="A27" s="453"/>
      <c r="B27" s="12"/>
      <c r="C27" s="12" t="s">
        <v>766</v>
      </c>
      <c r="D27" s="12"/>
      <c r="E27" s="12"/>
      <c r="F27" s="12"/>
      <c r="G27" s="12"/>
      <c r="H27" s="12"/>
      <c r="I27" s="12"/>
      <c r="J27" s="12"/>
      <c r="K27" s="13"/>
      <c r="L27" s="11"/>
    </row>
    <row r="28" spans="1:12" x14ac:dyDescent="0.25">
      <c r="A28" s="454"/>
      <c r="B28" s="14"/>
      <c r="C28" s="456"/>
      <c r="D28" s="456"/>
      <c r="E28" s="456"/>
      <c r="F28" s="456"/>
      <c r="G28" s="456"/>
      <c r="H28" s="14"/>
      <c r="I28" s="14"/>
      <c r="J28" s="14"/>
      <c r="K28" s="15"/>
      <c r="L28" s="11"/>
    </row>
    <row r="29" spans="1:12" x14ac:dyDescent="0.25">
      <c r="A29" s="452" t="s">
        <v>600</v>
      </c>
      <c r="B29" s="17"/>
      <c r="C29" s="17" t="s">
        <v>342</v>
      </c>
      <c r="D29" s="17"/>
      <c r="E29" s="17"/>
      <c r="F29" s="17"/>
      <c r="G29" s="17"/>
      <c r="H29" s="17" t="s">
        <v>343</v>
      </c>
      <c r="I29" s="17"/>
      <c r="J29" s="17"/>
      <c r="K29" s="18"/>
      <c r="L29" s="11"/>
    </row>
    <row r="30" spans="1:12" x14ac:dyDescent="0.25">
      <c r="A30" s="453"/>
      <c r="B30" s="12"/>
      <c r="C30" s="455"/>
      <c r="D30" s="455"/>
      <c r="E30" s="455"/>
      <c r="F30" s="455"/>
      <c r="G30" s="12"/>
      <c r="H30" s="455"/>
      <c r="I30" s="455"/>
      <c r="J30" s="82"/>
      <c r="K30" s="96"/>
      <c r="L30" s="11"/>
    </row>
    <row r="31" spans="1:12" x14ac:dyDescent="0.25">
      <c r="A31" s="453"/>
      <c r="B31" s="12"/>
      <c r="C31" s="12" t="s">
        <v>313</v>
      </c>
      <c r="D31" s="12"/>
      <c r="E31" s="12"/>
      <c r="F31" s="12"/>
      <c r="G31" s="12"/>
      <c r="H31" s="12" t="s">
        <v>337</v>
      </c>
      <c r="I31" s="12"/>
      <c r="J31" s="12"/>
      <c r="K31" s="13"/>
      <c r="L31" s="11"/>
    </row>
    <row r="32" spans="1:12" x14ac:dyDescent="0.25">
      <c r="A32" s="453"/>
      <c r="B32" s="12"/>
      <c r="C32" s="455"/>
      <c r="D32" s="455"/>
      <c r="E32" s="455"/>
      <c r="F32" s="455"/>
      <c r="G32" s="12"/>
      <c r="H32" s="455"/>
      <c r="I32" s="455"/>
      <c r="J32" s="12"/>
      <c r="K32" s="13"/>
      <c r="L32" s="11"/>
    </row>
    <row r="33" spans="1:14" x14ac:dyDescent="0.25">
      <c r="A33" s="453"/>
      <c r="B33" s="12"/>
      <c r="C33" s="12" t="s">
        <v>330</v>
      </c>
      <c r="D33" s="12"/>
      <c r="E33" s="12"/>
      <c r="F33" s="12"/>
      <c r="G33" s="12"/>
      <c r="H33" s="12" t="s">
        <v>338</v>
      </c>
      <c r="I33" s="12"/>
      <c r="J33" s="12"/>
      <c r="K33" s="13"/>
      <c r="L33" s="11"/>
    </row>
    <row r="34" spans="1:14" x14ac:dyDescent="0.25">
      <c r="A34" s="453"/>
      <c r="B34" s="12"/>
      <c r="C34" s="455"/>
      <c r="D34" s="455"/>
      <c r="E34" s="455"/>
      <c r="F34" s="455"/>
      <c r="G34" s="12"/>
      <c r="H34" s="455"/>
      <c r="I34" s="455"/>
      <c r="J34" s="12"/>
      <c r="K34" s="13"/>
      <c r="L34" s="11"/>
    </row>
    <row r="35" spans="1:14" x14ac:dyDescent="0.25">
      <c r="A35" s="453"/>
      <c r="B35" s="12"/>
      <c r="C35" s="12" t="s">
        <v>334</v>
      </c>
      <c r="D35" s="12"/>
      <c r="E35" s="12"/>
      <c r="F35" s="12" t="s">
        <v>332</v>
      </c>
      <c r="G35" s="12"/>
      <c r="H35" s="12" t="s">
        <v>344</v>
      </c>
      <c r="I35" s="12"/>
      <c r="J35" s="12"/>
      <c r="K35" s="13"/>
      <c r="L35" s="11"/>
    </row>
    <row r="36" spans="1:14" x14ac:dyDescent="0.25">
      <c r="A36" s="454"/>
      <c r="B36" s="14"/>
      <c r="C36" s="456"/>
      <c r="D36" s="456"/>
      <c r="E36" s="14"/>
      <c r="F36" s="349"/>
      <c r="G36" s="14"/>
      <c r="H36" s="456"/>
      <c r="I36" s="456"/>
      <c r="J36" s="456"/>
      <c r="K36" s="134"/>
      <c r="L36" s="11"/>
    </row>
    <row r="37" spans="1:14" x14ac:dyDescent="0.25">
      <c r="A37" s="452" t="s">
        <v>345</v>
      </c>
      <c r="B37" s="461" t="s">
        <v>346</v>
      </c>
      <c r="C37" s="462"/>
      <c r="D37" s="462"/>
      <c r="E37" s="463"/>
      <c r="F37" s="17"/>
      <c r="G37" s="135"/>
      <c r="H37" s="464" t="s">
        <v>598</v>
      </c>
      <c r="I37" s="465"/>
      <c r="J37" s="242">
        <v>0</v>
      </c>
      <c r="K37" s="18"/>
      <c r="L37" s="11"/>
    </row>
    <row r="38" spans="1:14" x14ac:dyDescent="0.25">
      <c r="A38" s="453"/>
      <c r="B38" s="457"/>
      <c r="C38" s="458"/>
      <c r="D38" s="458"/>
      <c r="E38" s="459"/>
      <c r="F38" s="12"/>
      <c r="G38" s="120"/>
      <c r="H38" s="132" t="s">
        <v>544</v>
      </c>
      <c r="I38" s="132" t="s">
        <v>348</v>
      </c>
      <c r="J38" s="132" t="s">
        <v>347</v>
      </c>
      <c r="K38" s="13"/>
      <c r="L38" s="11"/>
    </row>
    <row r="39" spans="1:14" x14ac:dyDescent="0.25">
      <c r="A39" s="460"/>
      <c r="B39" s="19"/>
      <c r="C39" s="12"/>
      <c r="D39" s="243"/>
      <c r="E39" s="12"/>
      <c r="F39" s="12"/>
      <c r="G39" s="16">
        <v>1</v>
      </c>
      <c r="H39" s="256"/>
      <c r="I39" s="257"/>
      <c r="J39" s="257"/>
      <c r="K39" s="13"/>
      <c r="L39" s="11"/>
    </row>
    <row r="40" spans="1:14" x14ac:dyDescent="0.25">
      <c r="A40" s="460"/>
      <c r="B40" s="148"/>
      <c r="C40" s="117"/>
      <c r="D40" s="117"/>
      <c r="E40" s="117"/>
      <c r="F40" s="12"/>
      <c r="G40" s="16">
        <v>2</v>
      </c>
      <c r="H40" s="256"/>
      <c r="I40" s="257"/>
      <c r="J40" s="257"/>
      <c r="K40" s="13"/>
      <c r="L40" s="11"/>
    </row>
    <row r="41" spans="1:14" x14ac:dyDescent="0.25">
      <c r="A41" s="460"/>
      <c r="B41" s="148"/>
      <c r="C41" s="117"/>
      <c r="D41" s="117"/>
      <c r="E41" s="117"/>
      <c r="F41" s="12"/>
      <c r="G41" s="16">
        <v>3</v>
      </c>
      <c r="H41" s="256"/>
      <c r="I41" s="257"/>
      <c r="J41" s="257"/>
      <c r="K41" s="13"/>
      <c r="L41" s="11"/>
      <c r="M41" s="4"/>
      <c r="N41" s="4"/>
    </row>
    <row r="42" spans="1:14" x14ac:dyDescent="0.25">
      <c r="A42" s="460"/>
      <c r="B42" s="149"/>
      <c r="C42" s="12"/>
      <c r="D42" s="12"/>
      <c r="E42" s="12"/>
      <c r="F42" s="12"/>
      <c r="G42" s="16">
        <v>4</v>
      </c>
      <c r="H42" s="258"/>
      <c r="I42" s="257"/>
      <c r="J42" s="257"/>
      <c r="K42" s="13"/>
      <c r="L42" s="11"/>
    </row>
    <row r="43" spans="1:14" x14ac:dyDescent="0.25">
      <c r="A43" s="460"/>
      <c r="B43" s="150"/>
      <c r="C43" s="12"/>
      <c r="D43" s="12"/>
      <c r="E43" s="12"/>
      <c r="F43" s="12"/>
      <c r="G43" s="16">
        <v>5</v>
      </c>
      <c r="H43" s="258"/>
      <c r="I43" s="257"/>
      <c r="J43" s="257"/>
      <c r="K43" s="13"/>
      <c r="L43" s="11"/>
    </row>
    <row r="44" spans="1:14" ht="15.75" x14ac:dyDescent="0.25">
      <c r="A44" s="460"/>
      <c r="B44" s="149"/>
      <c r="C44" s="136"/>
      <c r="D44" s="12"/>
      <c r="E44" s="12"/>
      <c r="F44" s="12"/>
      <c r="G44" s="16">
        <v>6</v>
      </c>
      <c r="H44" s="258"/>
      <c r="I44" s="257"/>
      <c r="J44" s="257"/>
      <c r="K44" s="13"/>
      <c r="L44" s="11"/>
    </row>
    <row r="45" spans="1:14" x14ac:dyDescent="0.25">
      <c r="A45" s="460"/>
      <c r="B45" s="150"/>
      <c r="C45" s="12"/>
      <c r="D45" s="12"/>
      <c r="E45" s="12"/>
      <c r="F45" s="12"/>
      <c r="G45" s="16">
        <v>7</v>
      </c>
      <c r="H45" s="256"/>
      <c r="I45" s="257"/>
      <c r="J45" s="257"/>
      <c r="K45" s="13"/>
      <c r="L45" s="11"/>
    </row>
    <row r="46" spans="1:14" ht="15.75" x14ac:dyDescent="0.25">
      <c r="A46" s="460"/>
      <c r="B46" s="149"/>
      <c r="C46" s="136"/>
      <c r="D46" s="12"/>
      <c r="E46" s="12"/>
      <c r="F46" s="12"/>
      <c r="G46" s="16">
        <v>8</v>
      </c>
      <c r="H46" s="256"/>
      <c r="I46" s="257"/>
      <c r="J46" s="257"/>
      <c r="K46" s="13"/>
      <c r="L46" s="11"/>
    </row>
    <row r="47" spans="1:14" x14ac:dyDescent="0.25">
      <c r="A47" s="460"/>
      <c r="B47" s="150"/>
      <c r="C47" s="12"/>
      <c r="D47" s="12"/>
      <c r="E47" s="12"/>
      <c r="F47" s="12"/>
      <c r="G47" s="16">
        <v>9</v>
      </c>
      <c r="H47" s="256"/>
      <c r="I47" s="257"/>
      <c r="J47" s="257"/>
      <c r="K47" s="13"/>
      <c r="L47" s="11"/>
    </row>
    <row r="48" spans="1:14" ht="15.75" x14ac:dyDescent="0.25">
      <c r="A48" s="460"/>
      <c r="B48" s="149"/>
      <c r="C48" s="136"/>
      <c r="D48" s="12"/>
      <c r="E48" s="12"/>
      <c r="F48" s="12"/>
      <c r="G48" s="16">
        <v>10</v>
      </c>
      <c r="H48" s="256"/>
      <c r="I48" s="257"/>
      <c r="J48" s="257"/>
      <c r="K48" s="13"/>
      <c r="L48" s="11"/>
    </row>
    <row r="49" spans="1:13" x14ac:dyDescent="0.25">
      <c r="A49" s="460"/>
      <c r="B49" s="19"/>
      <c r="C49" s="12"/>
      <c r="D49" s="12"/>
      <c r="E49" s="12"/>
      <c r="F49" s="12"/>
      <c r="G49" s="16">
        <v>11</v>
      </c>
      <c r="H49" s="256"/>
      <c r="I49" s="257"/>
      <c r="J49" s="257"/>
      <c r="K49" s="13"/>
      <c r="L49" s="11"/>
    </row>
    <row r="50" spans="1:13" x14ac:dyDescent="0.25">
      <c r="A50" s="453"/>
      <c r="B50" s="12"/>
      <c r="C50" s="12"/>
      <c r="D50" s="12"/>
      <c r="E50" s="12"/>
      <c r="F50" s="12"/>
      <c r="G50" s="16">
        <v>12</v>
      </c>
      <c r="H50" s="256"/>
      <c r="I50" s="257"/>
      <c r="J50" s="257"/>
      <c r="K50" s="13"/>
      <c r="L50" s="11"/>
    </row>
    <row r="51" spans="1:13" x14ac:dyDescent="0.25">
      <c r="A51" s="453"/>
      <c r="B51" s="12"/>
      <c r="C51" s="12"/>
      <c r="D51" s="12"/>
      <c r="E51" s="12"/>
      <c r="F51" s="12"/>
      <c r="G51" s="16">
        <v>13</v>
      </c>
      <c r="H51" s="256"/>
      <c r="I51" s="257"/>
      <c r="J51" s="257"/>
      <c r="K51" s="13"/>
      <c r="L51" s="11"/>
    </row>
    <row r="52" spans="1:13" x14ac:dyDescent="0.25">
      <c r="A52" s="453"/>
      <c r="B52" s="12"/>
      <c r="C52" s="12"/>
      <c r="D52" s="12"/>
      <c r="E52" s="12"/>
      <c r="F52" s="12"/>
      <c r="G52" s="16">
        <v>14</v>
      </c>
      <c r="H52" s="256"/>
      <c r="I52" s="257"/>
      <c r="J52" s="257"/>
      <c r="K52" s="13"/>
      <c r="L52" s="11"/>
    </row>
    <row r="53" spans="1:13" x14ac:dyDescent="0.25">
      <c r="A53" s="453"/>
      <c r="B53" s="12"/>
      <c r="C53" s="12"/>
      <c r="D53" s="12"/>
      <c r="E53" s="12"/>
      <c r="F53" s="12"/>
      <c r="G53" s="16">
        <v>15</v>
      </c>
      <c r="H53" s="256"/>
      <c r="I53" s="257"/>
      <c r="J53" s="257"/>
      <c r="K53" s="13"/>
      <c r="L53" s="11"/>
    </row>
    <row r="54" spans="1:13" x14ac:dyDescent="0.25">
      <c r="A54" s="453"/>
      <c r="B54" s="12"/>
      <c r="C54" s="12"/>
      <c r="D54" s="12"/>
      <c r="E54" s="12"/>
      <c r="F54" s="12"/>
      <c r="G54" s="16">
        <v>16</v>
      </c>
      <c r="H54" s="256"/>
      <c r="I54" s="257"/>
      <c r="J54" s="257"/>
      <c r="K54" s="13"/>
      <c r="L54" s="11"/>
    </row>
    <row r="55" spans="1:13" x14ac:dyDescent="0.25">
      <c r="A55" s="453"/>
      <c r="B55" s="12"/>
      <c r="C55" s="12"/>
      <c r="D55" s="12"/>
      <c r="E55" s="12"/>
      <c r="F55" s="12"/>
      <c r="G55" s="16">
        <v>17</v>
      </c>
      <c r="H55" s="256"/>
      <c r="I55" s="257"/>
      <c r="J55" s="257"/>
      <c r="K55" s="13"/>
      <c r="L55" s="11"/>
    </row>
    <row r="56" spans="1:13" x14ac:dyDescent="0.25">
      <c r="A56" s="453"/>
      <c r="B56" s="12"/>
      <c r="C56" s="12"/>
      <c r="D56" s="12"/>
      <c r="E56" s="12"/>
      <c r="F56" s="12"/>
      <c r="G56" s="16">
        <v>18</v>
      </c>
      <c r="H56" s="256"/>
      <c r="I56" s="257"/>
      <c r="J56" s="257"/>
      <c r="K56" s="13"/>
      <c r="L56" s="11"/>
    </row>
    <row r="57" spans="1:13" x14ac:dyDescent="0.25">
      <c r="A57" s="453"/>
      <c r="B57" s="12"/>
      <c r="C57" s="12"/>
      <c r="D57" s="12"/>
      <c r="E57" s="12"/>
      <c r="F57" s="12"/>
      <c r="G57" s="16">
        <v>19</v>
      </c>
      <c r="H57" s="256"/>
      <c r="I57" s="257"/>
      <c r="J57" s="257"/>
      <c r="K57" s="13"/>
      <c r="L57" s="11"/>
    </row>
    <row r="58" spans="1:13" x14ac:dyDescent="0.25">
      <c r="A58" s="454"/>
      <c r="B58" s="14"/>
      <c r="C58" s="14"/>
      <c r="D58" s="14"/>
      <c r="E58" s="14"/>
      <c r="F58" s="14"/>
      <c r="G58" s="118">
        <v>20</v>
      </c>
      <c r="H58" s="259"/>
      <c r="I58" s="260"/>
      <c r="J58" s="260"/>
      <c r="K58" s="15"/>
      <c r="L58" s="11"/>
    </row>
    <row r="59" spans="1:13" x14ac:dyDescent="0.25">
      <c r="A59" s="11"/>
      <c r="B59" s="11"/>
      <c r="C59" s="11"/>
      <c r="D59" s="11"/>
      <c r="E59" s="11"/>
      <c r="F59" s="11"/>
      <c r="G59" s="11"/>
      <c r="H59" s="11"/>
      <c r="I59" s="11"/>
      <c r="J59" s="11"/>
      <c r="K59" s="11"/>
      <c r="L59" s="11"/>
    </row>
    <row r="60" spans="1:13" x14ac:dyDescent="0.25">
      <c r="A60" s="11"/>
      <c r="B60" s="11"/>
      <c r="C60" s="11"/>
      <c r="D60" s="11"/>
      <c r="E60" s="11"/>
      <c r="F60" s="11"/>
      <c r="G60" s="11"/>
      <c r="H60" s="11"/>
      <c r="I60" s="11"/>
      <c r="J60" s="11"/>
      <c r="K60" s="11"/>
      <c r="L60" s="87"/>
      <c r="M60" s="11"/>
    </row>
    <row r="61" spans="1:13" x14ac:dyDescent="0.25">
      <c r="A61" s="11"/>
      <c r="B61" s="11"/>
      <c r="C61" s="11"/>
      <c r="D61" s="11"/>
      <c r="E61" s="11"/>
      <c r="F61" s="11"/>
      <c r="G61" s="11"/>
      <c r="H61" s="11"/>
      <c r="I61" s="11"/>
      <c r="J61" s="11"/>
      <c r="K61" s="11"/>
      <c r="L61" s="87"/>
      <c r="M61" s="11"/>
    </row>
    <row r="62" spans="1:13" x14ac:dyDescent="0.25">
      <c r="A62" s="11"/>
      <c r="B62" s="11"/>
      <c r="C62" s="11"/>
      <c r="D62" s="11"/>
      <c r="E62" s="11"/>
      <c r="F62" s="11"/>
      <c r="G62" s="11"/>
      <c r="H62" s="11"/>
      <c r="I62" s="11"/>
      <c r="J62" s="11"/>
      <c r="K62" s="11"/>
      <c r="L62" s="87"/>
      <c r="M62" s="11"/>
    </row>
    <row r="63" spans="1:13" x14ac:dyDescent="0.25">
      <c r="A63" s="11"/>
      <c r="B63" s="11"/>
      <c r="C63" s="11"/>
      <c r="D63" s="11"/>
      <c r="E63" s="11"/>
      <c r="F63" s="11"/>
      <c r="G63" s="11"/>
      <c r="H63" s="11"/>
      <c r="I63" s="11"/>
      <c r="J63" s="11"/>
      <c r="K63" s="11"/>
      <c r="L63" s="87"/>
      <c r="M63" s="11"/>
    </row>
  </sheetData>
  <sheetProtection algorithmName="SHA-512" hashValue="foc3TMJjCXXQG79FX/82Lj7fuLZ31zX28VsWz8WjgoyRm6kytW1pxG5DluTmEnSbPPEp0xx53wZL3kXDlE75dw==" saltValue="qiIlGipEVvP+ih5kNQim+w==" spinCount="100000" sheet="1" objects="1" scenarios="1" formatCells="0"/>
  <mergeCells count="24">
    <mergeCell ref="H37:I37"/>
    <mergeCell ref="I18:K18"/>
    <mergeCell ref="H36:J36"/>
    <mergeCell ref="H26:K26"/>
    <mergeCell ref="I24:K24"/>
    <mergeCell ref="H32:I32"/>
    <mergeCell ref="H30:I30"/>
    <mergeCell ref="H34:I34"/>
    <mergeCell ref="C26:F26"/>
    <mergeCell ref="B38:E38"/>
    <mergeCell ref="A25:A28"/>
    <mergeCell ref="A37:A58"/>
    <mergeCell ref="A29:A36"/>
    <mergeCell ref="C30:F30"/>
    <mergeCell ref="C32:F32"/>
    <mergeCell ref="C34:F34"/>
    <mergeCell ref="B37:E37"/>
    <mergeCell ref="C28:G28"/>
    <mergeCell ref="C36:D36"/>
    <mergeCell ref="A17:A24"/>
    <mergeCell ref="C18:G18"/>
    <mergeCell ref="C20:E20"/>
    <mergeCell ref="C22:G22"/>
    <mergeCell ref="C24:E24"/>
  </mergeCells>
  <conditionalFormatting sqref="H39:J58">
    <cfRule type="expression" dxfId="199" priority="49">
      <formula>$G39&lt;=$J$37</formula>
    </cfRule>
  </conditionalFormatting>
  <dataValidations count="1">
    <dataValidation type="whole" allowBlank="1" showInputMessage="1" showErrorMessage="1" error="No number beyond 0 - 20 range!" prompt="Enter a number between 0 - 20" sqref="J37" xr:uid="{00000000-0002-0000-0100-000000000000}">
      <formula1>0</formula1>
      <formula2>20</formula2>
    </dataValidation>
  </dataValidations>
  <pageMargins left="0.7" right="0.7" top="0.75" bottom="0.75" header="0.3" footer="0.3"/>
  <pageSetup scale="96" fitToHeight="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57"/>
  <sheetViews>
    <sheetView zoomScaleNormal="100" workbookViewId="0">
      <selection activeCell="I25" sqref="I25:K25 O25:Y25"/>
    </sheetView>
  </sheetViews>
  <sheetFormatPr defaultRowHeight="15" x14ac:dyDescent="0.25"/>
  <cols>
    <col min="1" max="1" width="9.7109375" customWidth="1"/>
    <col min="2" max="2" width="37.5703125" customWidth="1"/>
    <col min="3" max="3" width="26.5703125" customWidth="1"/>
    <col min="4" max="5" width="14.7109375" customWidth="1"/>
    <col min="6" max="6" width="15.140625" customWidth="1"/>
    <col min="7" max="7" width="9.140625" customWidth="1"/>
    <col min="8" max="8" width="8.42578125" hidden="1" customWidth="1"/>
    <col min="9" max="9" width="17" style="4" hidden="1" customWidth="1"/>
    <col min="10" max="10" width="16.28515625" hidden="1" customWidth="1"/>
    <col min="11" max="11" width="22.5703125" style="3" hidden="1" customWidth="1"/>
    <col min="12" max="12" width="17" style="3" hidden="1" customWidth="1"/>
    <col min="13" max="13" width="16.28515625" style="3" hidden="1" customWidth="1"/>
    <col min="14" max="14" width="11.7109375" style="3" hidden="1" customWidth="1"/>
    <col min="15" max="15" width="12" style="3" hidden="1" customWidth="1"/>
    <col min="16" max="16" width="4.7109375" hidden="1" customWidth="1"/>
    <col min="17" max="17" width="8.42578125" hidden="1" customWidth="1"/>
    <col min="18" max="18" width="7.28515625" hidden="1" customWidth="1"/>
    <col min="19" max="19" width="10.42578125" hidden="1" customWidth="1"/>
    <col min="20" max="20" width="4.5703125" hidden="1" customWidth="1"/>
    <col min="21" max="21" width="8.42578125" hidden="1" customWidth="1"/>
    <col min="22" max="22" width="7.7109375" hidden="1" customWidth="1"/>
    <col min="23" max="23" width="8.42578125" hidden="1" customWidth="1"/>
    <col min="24" max="24" width="11.85546875" hidden="1" customWidth="1"/>
    <col min="25" max="25" width="9.5703125" hidden="1" customWidth="1"/>
    <col min="26" max="26" width="3" hidden="1" customWidth="1"/>
    <col min="27" max="27" width="11.7109375" style="178" hidden="1" customWidth="1"/>
    <col min="28" max="28" width="8" style="178" hidden="1" customWidth="1"/>
    <col min="29" max="29" width="8.140625" style="178" hidden="1" customWidth="1"/>
    <col min="30" max="30" width="10.42578125" style="178" hidden="1" customWidth="1"/>
    <col min="31" max="31" width="14.28515625" style="178" hidden="1" customWidth="1"/>
    <col min="32" max="32" width="8.140625" hidden="1" customWidth="1"/>
    <col min="33" max="33" width="8" hidden="1" customWidth="1"/>
    <col min="34" max="35" width="9.140625" customWidth="1"/>
  </cols>
  <sheetData>
    <row r="1" spans="1:33" x14ac:dyDescent="0.25">
      <c r="A1" s="11"/>
      <c r="B1" s="11"/>
      <c r="C1" s="11"/>
      <c r="D1" s="11"/>
      <c r="E1" s="11"/>
      <c r="F1" s="11"/>
      <c r="G1" s="335"/>
      <c r="K1" s="178"/>
      <c r="L1" s="178"/>
      <c r="M1" s="178"/>
      <c r="N1" s="178"/>
      <c r="O1" s="178"/>
    </row>
    <row r="2" spans="1:33" x14ac:dyDescent="0.25">
      <c r="A2" s="11"/>
      <c r="B2" s="11"/>
      <c r="C2" s="11"/>
      <c r="D2" s="11"/>
      <c r="E2" s="11"/>
      <c r="F2" s="11"/>
      <c r="G2" s="335"/>
      <c r="I2" s="486" t="s">
        <v>3</v>
      </c>
      <c r="J2" s="484"/>
      <c r="K2" s="484"/>
      <c r="L2" s="484"/>
      <c r="M2" s="484"/>
      <c r="N2" s="484"/>
      <c r="O2" s="484"/>
      <c r="P2" s="484"/>
      <c r="Q2" s="484"/>
      <c r="R2" s="484"/>
      <c r="S2" s="484"/>
      <c r="T2" s="484"/>
      <c r="U2" s="484"/>
      <c r="V2" s="484"/>
      <c r="W2" s="315"/>
      <c r="X2" s="484" t="s">
        <v>4</v>
      </c>
      <c r="Y2" s="484"/>
      <c r="Z2" s="484"/>
      <c r="AA2" s="484"/>
      <c r="AB2" s="484"/>
      <c r="AC2" s="484"/>
      <c r="AD2" s="485"/>
    </row>
    <row r="3" spans="1:33" x14ac:dyDescent="0.25">
      <c r="A3" s="11"/>
      <c r="B3" s="11"/>
      <c r="C3" s="11"/>
      <c r="D3" s="11"/>
      <c r="E3" s="11"/>
      <c r="F3" s="11"/>
      <c r="G3" s="335"/>
      <c r="I3" s="205" t="s">
        <v>7</v>
      </c>
      <c r="J3" s="179" t="s">
        <v>2</v>
      </c>
      <c r="K3" s="179" t="s">
        <v>12</v>
      </c>
      <c r="L3" s="179" t="s">
        <v>13</v>
      </c>
      <c r="M3" s="179" t="s">
        <v>15</v>
      </c>
      <c r="N3" s="179" t="s">
        <v>21</v>
      </c>
      <c r="O3" s="179" t="s">
        <v>19</v>
      </c>
      <c r="P3" s="179" t="s">
        <v>25</v>
      </c>
      <c r="Q3" s="179" t="s">
        <v>54</v>
      </c>
      <c r="R3" s="179" t="s">
        <v>27</v>
      </c>
      <c r="S3" s="179" t="s">
        <v>28</v>
      </c>
      <c r="T3" s="179" t="s">
        <v>50</v>
      </c>
      <c r="U3" s="179" t="s">
        <v>18</v>
      </c>
      <c r="V3" s="213" t="s">
        <v>51</v>
      </c>
      <c r="W3" s="180" t="s">
        <v>102</v>
      </c>
      <c r="X3" s="312" t="s">
        <v>7</v>
      </c>
      <c r="Y3" s="213" t="s">
        <v>2</v>
      </c>
      <c r="Z3" s="213" t="s">
        <v>12</v>
      </c>
      <c r="AA3" s="213" t="s">
        <v>13</v>
      </c>
      <c r="AB3" s="213" t="s">
        <v>15</v>
      </c>
      <c r="AC3" s="213" t="s">
        <v>19</v>
      </c>
      <c r="AD3" s="180" t="s">
        <v>27</v>
      </c>
    </row>
    <row r="4" spans="1:33" x14ac:dyDescent="0.25">
      <c r="A4" s="11"/>
      <c r="B4" s="11"/>
      <c r="C4" s="11"/>
      <c r="D4" s="11"/>
      <c r="E4" s="11"/>
      <c r="F4" s="11"/>
      <c r="G4" s="335"/>
      <c r="I4" s="206"/>
      <c r="J4" s="207">
        <v>15</v>
      </c>
      <c r="K4" s="207">
        <v>25</v>
      </c>
      <c r="L4" s="207">
        <v>37</v>
      </c>
      <c r="M4" s="207">
        <v>46</v>
      </c>
      <c r="N4" s="207">
        <v>59</v>
      </c>
      <c r="O4" s="207">
        <v>73</v>
      </c>
      <c r="P4" s="207">
        <v>83</v>
      </c>
      <c r="Q4" s="207">
        <v>100</v>
      </c>
      <c r="R4" s="207">
        <v>114</v>
      </c>
      <c r="S4" s="207">
        <v>126</v>
      </c>
      <c r="T4" s="207">
        <v>134</v>
      </c>
      <c r="U4" s="207">
        <v>152</v>
      </c>
      <c r="V4" s="295">
        <v>157</v>
      </c>
      <c r="W4" s="208">
        <v>167</v>
      </c>
      <c r="X4" s="300"/>
      <c r="Y4" s="207">
        <v>16</v>
      </c>
      <c r="Z4" s="207">
        <v>26</v>
      </c>
      <c r="AA4" s="207">
        <v>38</v>
      </c>
      <c r="AB4" s="207">
        <v>47</v>
      </c>
      <c r="AC4" s="207">
        <v>74</v>
      </c>
      <c r="AD4" s="208">
        <v>115</v>
      </c>
    </row>
    <row r="5" spans="1:33" x14ac:dyDescent="0.25">
      <c r="A5" s="11"/>
      <c r="B5" s="11"/>
      <c r="C5" s="11"/>
      <c r="D5" s="11"/>
      <c r="E5" s="11"/>
      <c r="F5" s="11"/>
      <c r="G5" s="335"/>
      <c r="I5" s="209" t="s">
        <v>54</v>
      </c>
      <c r="J5" s="182">
        <f>Documents!$H17</f>
        <v>30</v>
      </c>
      <c r="K5" s="182">
        <f>Documents!$H27</f>
        <v>60</v>
      </c>
      <c r="L5" s="182">
        <f>Documents!$H39</f>
        <v>25</v>
      </c>
      <c r="M5" s="182">
        <f>Documents!$H48</f>
        <v>35</v>
      </c>
      <c r="N5" s="182">
        <f>Documents!$H61</f>
        <v>80</v>
      </c>
      <c r="O5" s="182">
        <f>Documents!$H75</f>
        <v>65</v>
      </c>
      <c r="P5" s="182">
        <f>Documents!$H85</f>
        <v>55</v>
      </c>
      <c r="Q5" s="182">
        <f>Documents!$H101</f>
        <v>105</v>
      </c>
      <c r="R5" s="182">
        <f>Documents!$H115</f>
        <v>70</v>
      </c>
      <c r="S5" s="182">
        <f>Documents!$H127</f>
        <v>55</v>
      </c>
      <c r="T5" s="182">
        <f>Documents!$H134</f>
        <v>35</v>
      </c>
      <c r="U5" s="182">
        <f>Documents!$H148</f>
        <v>80</v>
      </c>
      <c r="V5" s="182">
        <f>Documents!$H153</f>
        <v>20</v>
      </c>
      <c r="W5" s="188">
        <f>Documents!H167</f>
        <v>80</v>
      </c>
      <c r="X5" s="313" t="s">
        <v>54</v>
      </c>
      <c r="Y5" s="182">
        <f>Documents!$H18</f>
        <v>50</v>
      </c>
      <c r="Z5" s="182">
        <f>Documents!$H28</f>
        <v>5</v>
      </c>
      <c r="AA5" s="182">
        <f>Documents!$H40</f>
        <v>30</v>
      </c>
      <c r="AB5" s="182">
        <f>Documents!$H49</f>
        <v>15</v>
      </c>
      <c r="AC5" s="182">
        <f>Documents!$H76</f>
        <v>5</v>
      </c>
      <c r="AD5" s="188">
        <f>Documents!$H116</f>
        <v>5</v>
      </c>
    </row>
    <row r="6" spans="1:33" x14ac:dyDescent="0.25">
      <c r="A6" s="11"/>
      <c r="B6" s="11"/>
      <c r="C6" s="11"/>
      <c r="D6" s="11"/>
      <c r="E6" s="11"/>
      <c r="F6" s="11"/>
      <c r="G6" s="335"/>
      <c r="I6" s="209" t="s">
        <v>27</v>
      </c>
      <c r="J6" s="184">
        <f>Documents!$I17</f>
        <v>0</v>
      </c>
      <c r="K6" s="184">
        <f>Documents!$I27</f>
        <v>0</v>
      </c>
      <c r="L6" s="184">
        <f>Documents!$I39</f>
        <v>0</v>
      </c>
      <c r="M6" s="184">
        <f>Documents!$I48</f>
        <v>0</v>
      </c>
      <c r="N6" s="184">
        <f>Documents!$I61</f>
        <v>0</v>
      </c>
      <c r="O6" s="184">
        <f>Documents!$I75</f>
        <v>0</v>
      </c>
      <c r="P6" s="184">
        <f>Documents!$I85</f>
        <v>0</v>
      </c>
      <c r="Q6" s="184">
        <f>Documents!$I101</f>
        <v>0</v>
      </c>
      <c r="R6" s="184">
        <f>Documents!$I115</f>
        <v>0</v>
      </c>
      <c r="S6" s="184">
        <f>Documents!$I127</f>
        <v>0</v>
      </c>
      <c r="T6" s="184">
        <f>Documents!$I134</f>
        <v>0</v>
      </c>
      <c r="U6" s="184">
        <f>Documents!$I148</f>
        <v>0</v>
      </c>
      <c r="V6" s="184">
        <f>Documents!$I153</f>
        <v>0</v>
      </c>
      <c r="W6" s="185">
        <f>Documents!I167</f>
        <v>0</v>
      </c>
      <c r="X6" s="313" t="s">
        <v>27</v>
      </c>
      <c r="Y6" s="184">
        <f>Documents!$I18</f>
        <v>0</v>
      </c>
      <c r="Z6" s="184">
        <f>Documents!$I28</f>
        <v>0</v>
      </c>
      <c r="AA6" s="184">
        <f>Documents!$I40</f>
        <v>0</v>
      </c>
      <c r="AB6" s="184">
        <f>Documents!$I49</f>
        <v>0</v>
      </c>
      <c r="AC6" s="184">
        <f>Documents!$I76</f>
        <v>0</v>
      </c>
      <c r="AD6" s="185">
        <f>Documents!$I116</f>
        <v>0</v>
      </c>
    </row>
    <row r="7" spans="1:33" x14ac:dyDescent="0.25">
      <c r="A7" s="11"/>
      <c r="B7" s="11"/>
      <c r="C7" s="11"/>
      <c r="D7" s="11"/>
      <c r="E7" s="11"/>
      <c r="F7" s="11"/>
      <c r="G7" s="335"/>
      <c r="I7" s="209" t="s">
        <v>10</v>
      </c>
      <c r="J7" s="207">
        <v>17</v>
      </c>
      <c r="K7" s="207">
        <v>21</v>
      </c>
      <c r="L7" s="207">
        <v>29</v>
      </c>
      <c r="M7" s="207">
        <v>36</v>
      </c>
      <c r="N7" s="207">
        <v>42</v>
      </c>
      <c r="O7" s="207">
        <v>48</v>
      </c>
      <c r="P7" s="207">
        <v>51</v>
      </c>
      <c r="Q7" s="207">
        <v>54</v>
      </c>
      <c r="R7" s="207">
        <v>59</v>
      </c>
      <c r="S7" s="207">
        <v>62</v>
      </c>
      <c r="T7" s="207">
        <v>68</v>
      </c>
      <c r="U7" s="207">
        <v>72</v>
      </c>
      <c r="V7" s="295">
        <v>78</v>
      </c>
      <c r="W7" s="208">
        <v>87</v>
      </c>
      <c r="X7" s="313" t="s">
        <v>10</v>
      </c>
      <c r="Y7" s="207">
        <v>18</v>
      </c>
      <c r="Z7" s="207"/>
      <c r="AA7" s="207">
        <v>30</v>
      </c>
      <c r="AB7" s="207"/>
      <c r="AC7" s="207"/>
      <c r="AD7" s="208"/>
    </row>
    <row r="8" spans="1:33" x14ac:dyDescent="0.25">
      <c r="A8" s="11"/>
      <c r="B8" s="11"/>
      <c r="C8" s="11"/>
      <c r="D8" s="11"/>
      <c r="E8" s="11"/>
      <c r="F8" s="11"/>
      <c r="G8" s="335"/>
      <c r="I8" s="209" t="s">
        <v>54</v>
      </c>
      <c r="J8" s="184">
        <f>Observations!$H16</f>
        <v>25</v>
      </c>
      <c r="K8" s="184">
        <f>Observations!$H20</f>
        <v>5</v>
      </c>
      <c r="L8" s="184">
        <f>Observations!$H28</f>
        <v>10</v>
      </c>
      <c r="M8" s="184">
        <f>Observations!$H35</f>
        <v>20</v>
      </c>
      <c r="N8" s="184">
        <f>Observations!$H41</f>
        <v>20</v>
      </c>
      <c r="O8" s="184">
        <f>Observations!$H47</f>
        <v>10</v>
      </c>
      <c r="P8" s="290">
        <f>Observations!$H51</f>
        <v>10</v>
      </c>
      <c r="Q8" s="223">
        <f>Observations!$H54</f>
        <v>0</v>
      </c>
      <c r="R8" s="223">
        <f>Observations!$H59</f>
        <v>0</v>
      </c>
      <c r="S8" s="223">
        <f>Observations!$H62</f>
        <v>0</v>
      </c>
      <c r="T8" s="184">
        <f>Observations!$H68</f>
        <v>20</v>
      </c>
      <c r="U8" s="184">
        <f>Observations!$H72</f>
        <v>10</v>
      </c>
      <c r="V8" s="184">
        <f>Observations!$H78</f>
        <v>20</v>
      </c>
      <c r="W8" s="185">
        <f>Observations!H87</f>
        <v>0</v>
      </c>
      <c r="X8" s="313" t="s">
        <v>54</v>
      </c>
      <c r="Y8" s="290">
        <f>Observations!$H17</f>
        <v>10</v>
      </c>
      <c r="Z8" s="290"/>
      <c r="AA8" s="290">
        <f>Observations!$H29</f>
        <v>5</v>
      </c>
      <c r="AB8" s="184"/>
      <c r="AC8" s="184"/>
      <c r="AD8" s="185"/>
    </row>
    <row r="9" spans="1:33" x14ac:dyDescent="0.25">
      <c r="A9" s="11"/>
      <c r="B9" s="11"/>
      <c r="C9" s="11"/>
      <c r="D9" s="11"/>
      <c r="E9" s="11"/>
      <c r="F9" s="11"/>
      <c r="G9" s="335"/>
      <c r="I9" s="210" t="s">
        <v>27</v>
      </c>
      <c r="J9" s="162">
        <f>Observations!$I16</f>
        <v>0</v>
      </c>
      <c r="K9" s="162">
        <f>Observations!$I20</f>
        <v>0</v>
      </c>
      <c r="L9" s="162">
        <f>Observations!$I28</f>
        <v>0</v>
      </c>
      <c r="M9" s="162">
        <f>Observations!$I35</f>
        <v>0</v>
      </c>
      <c r="N9" s="162">
        <f>Observations!$I41</f>
        <v>0</v>
      </c>
      <c r="O9" s="162">
        <f>Observations!$I47</f>
        <v>0</v>
      </c>
      <c r="P9" s="291">
        <f>Observations!$I51</f>
        <v>0</v>
      </c>
      <c r="Q9" s="224">
        <f>Observations!$I54</f>
        <v>0</v>
      </c>
      <c r="R9" s="224">
        <f>Observations!$I59</f>
        <v>0</v>
      </c>
      <c r="S9" s="224">
        <f>Observations!$I62</f>
        <v>0</v>
      </c>
      <c r="T9" s="162">
        <f>Observations!$I68</f>
        <v>0</v>
      </c>
      <c r="U9" s="162">
        <f>Observations!$I72</f>
        <v>0</v>
      </c>
      <c r="V9" s="162">
        <f>Observations!$I78</f>
        <v>0</v>
      </c>
      <c r="W9" s="187">
        <f>Observations!I87</f>
        <v>0</v>
      </c>
      <c r="X9" s="314" t="s">
        <v>27</v>
      </c>
      <c r="Y9" s="291">
        <f>Observations!$I17</f>
        <v>0</v>
      </c>
      <c r="Z9" s="291"/>
      <c r="AA9" s="291">
        <f>Observations!$I29</f>
        <v>0</v>
      </c>
      <c r="AB9" s="162"/>
      <c r="AC9" s="162"/>
      <c r="AD9" s="187"/>
    </row>
    <row r="10" spans="1:33" x14ac:dyDescent="0.25">
      <c r="A10" s="119" t="s">
        <v>313</v>
      </c>
      <c r="B10" s="470"/>
      <c r="C10" s="470"/>
      <c r="D10" s="470"/>
      <c r="E10" s="470"/>
      <c r="F10" s="26"/>
      <c r="G10" s="336"/>
    </row>
    <row r="11" spans="1:33" ht="10.5" customHeight="1" x14ac:dyDescent="0.25">
      <c r="A11" s="119"/>
      <c r="B11" s="119"/>
      <c r="C11" s="119"/>
      <c r="D11" s="119"/>
      <c r="E11" s="26"/>
      <c r="F11" s="26"/>
      <c r="G11" s="336"/>
      <c r="K11" s="178"/>
      <c r="L11" s="178"/>
      <c r="M11" s="178"/>
      <c r="N11" s="178"/>
      <c r="O11" s="178"/>
    </row>
    <row r="12" spans="1:33" x14ac:dyDescent="0.25">
      <c r="A12" s="119" t="s">
        <v>314</v>
      </c>
      <c r="B12" s="470"/>
      <c r="C12" s="470"/>
      <c r="D12" s="470"/>
      <c r="E12" s="470"/>
      <c r="F12" s="398"/>
      <c r="G12" s="337"/>
    </row>
    <row r="13" spans="1:33" ht="10.5" customHeight="1" x14ac:dyDescent="0.25">
      <c r="A13" s="119"/>
      <c r="B13" s="119"/>
      <c r="C13" s="119"/>
      <c r="D13" s="119"/>
      <c r="E13" s="26"/>
      <c r="F13" s="26"/>
      <c r="G13" s="336"/>
      <c r="H13" s="481" t="s">
        <v>651</v>
      </c>
      <c r="I13" s="490" t="s">
        <v>3</v>
      </c>
      <c r="J13" s="496"/>
      <c r="K13" s="491"/>
      <c r="L13" s="490" t="s">
        <v>4</v>
      </c>
      <c r="M13" s="491"/>
      <c r="N13" s="486" t="s">
        <v>3</v>
      </c>
      <c r="O13" s="484"/>
      <c r="P13" s="484"/>
      <c r="Q13" s="484"/>
      <c r="R13" s="484"/>
      <c r="S13" s="484"/>
      <c r="T13" s="484"/>
      <c r="U13" s="484"/>
      <c r="V13" s="484"/>
      <c r="W13" s="484"/>
      <c r="X13" s="484"/>
      <c r="Y13" s="484"/>
      <c r="Z13" s="309"/>
      <c r="AA13" s="485" t="s">
        <v>4</v>
      </c>
      <c r="AB13" s="487"/>
      <c r="AC13" s="487"/>
      <c r="AD13" s="487"/>
      <c r="AE13" s="487"/>
      <c r="AF13" s="487"/>
      <c r="AG13" s="487"/>
    </row>
    <row r="14" spans="1:33" x14ac:dyDescent="0.25">
      <c r="A14" s="119" t="s">
        <v>349</v>
      </c>
      <c r="B14" s="350"/>
      <c r="C14" s="399"/>
      <c r="D14" s="327"/>
      <c r="E14" s="327"/>
      <c r="F14" s="137"/>
      <c r="G14" s="336"/>
      <c r="H14" s="482"/>
      <c r="I14" s="492"/>
      <c r="J14" s="497"/>
      <c r="K14" s="493"/>
      <c r="L14" s="492"/>
      <c r="M14" s="493"/>
      <c r="N14" s="486" t="s">
        <v>652</v>
      </c>
      <c r="O14" s="484"/>
      <c r="P14" s="484"/>
      <c r="Q14" s="484"/>
      <c r="R14" s="484"/>
      <c r="S14" s="484"/>
      <c r="T14" s="484"/>
      <c r="U14" s="484"/>
      <c r="V14" s="484"/>
      <c r="W14" s="484"/>
      <c r="X14" s="484"/>
      <c r="Y14" s="484"/>
      <c r="Z14" s="309"/>
      <c r="AA14" s="485" t="s">
        <v>652</v>
      </c>
      <c r="AB14" s="487"/>
      <c r="AC14" s="487"/>
      <c r="AD14" s="487"/>
      <c r="AE14" s="487"/>
      <c r="AF14" s="487"/>
      <c r="AG14" s="487"/>
    </row>
    <row r="15" spans="1:33" ht="17.25" customHeight="1" x14ac:dyDescent="0.25">
      <c r="A15" s="338" t="s">
        <v>696</v>
      </c>
      <c r="B15" s="11"/>
      <c r="C15" s="11"/>
      <c r="D15" s="11"/>
      <c r="E15" s="11"/>
      <c r="F15" s="11"/>
      <c r="G15" s="336"/>
      <c r="H15" s="482"/>
      <c r="I15" s="492"/>
      <c r="J15" s="497"/>
      <c r="K15" s="493"/>
      <c r="L15" s="492"/>
      <c r="M15" s="493"/>
      <c r="N15" s="200" t="s">
        <v>663</v>
      </c>
      <c r="O15" s="201" t="s">
        <v>653</v>
      </c>
      <c r="P15" s="488" t="s">
        <v>660</v>
      </c>
      <c r="Q15" s="489"/>
      <c r="R15" s="201" t="s">
        <v>654</v>
      </c>
      <c r="S15" s="201" t="s">
        <v>657</v>
      </c>
      <c r="T15" s="488" t="s">
        <v>659</v>
      </c>
      <c r="U15" s="489"/>
      <c r="V15" s="488" t="s">
        <v>658</v>
      </c>
      <c r="W15" s="489"/>
      <c r="X15" s="201" t="s">
        <v>655</v>
      </c>
      <c r="Y15" s="296" t="s">
        <v>656</v>
      </c>
      <c r="Z15" s="310"/>
      <c r="AA15" s="305" t="s">
        <v>663</v>
      </c>
      <c r="AB15" s="200" t="s">
        <v>658</v>
      </c>
      <c r="AC15" s="200" t="s">
        <v>659</v>
      </c>
      <c r="AD15" s="203" t="s">
        <v>657</v>
      </c>
      <c r="AE15" s="203" t="s">
        <v>668</v>
      </c>
      <c r="AF15" s="203" t="s">
        <v>659</v>
      </c>
      <c r="AG15" s="203" t="s">
        <v>658</v>
      </c>
    </row>
    <row r="16" spans="1:33" x14ac:dyDescent="0.25">
      <c r="A16" s="475" t="s">
        <v>651</v>
      </c>
      <c r="B16" s="477" t="s">
        <v>698</v>
      </c>
      <c r="C16" s="479"/>
      <c r="D16" s="472" t="s">
        <v>697</v>
      </c>
      <c r="E16" s="472"/>
      <c r="F16" s="473" t="s">
        <v>752</v>
      </c>
      <c r="G16" s="335"/>
      <c r="H16" s="482"/>
      <c r="I16" s="494"/>
      <c r="J16" s="498"/>
      <c r="K16" s="495"/>
      <c r="L16" s="494"/>
      <c r="M16" s="495"/>
      <c r="N16" s="200" t="s">
        <v>664</v>
      </c>
      <c r="O16" s="200" t="s">
        <v>555</v>
      </c>
      <c r="P16" s="202" t="s">
        <v>661</v>
      </c>
      <c r="Q16" s="200" t="s">
        <v>27</v>
      </c>
      <c r="R16" s="200" t="s">
        <v>661</v>
      </c>
      <c r="S16" s="202" t="s">
        <v>27</v>
      </c>
      <c r="T16" s="202" t="s">
        <v>15</v>
      </c>
      <c r="U16" s="200" t="s">
        <v>27</v>
      </c>
      <c r="V16" s="202" t="s">
        <v>140</v>
      </c>
      <c r="W16" s="200" t="s">
        <v>27</v>
      </c>
      <c r="X16" s="200" t="s">
        <v>15</v>
      </c>
      <c r="Y16" s="307" t="s">
        <v>140</v>
      </c>
      <c r="Z16" s="299"/>
      <c r="AA16" s="305" t="s">
        <v>664</v>
      </c>
      <c r="AB16" s="200"/>
      <c r="AC16" s="200"/>
      <c r="AD16" s="203" t="s">
        <v>555</v>
      </c>
      <c r="AE16" s="203" t="s">
        <v>661</v>
      </c>
      <c r="AF16" s="203" t="s">
        <v>15</v>
      </c>
      <c r="AG16" s="203" t="s">
        <v>140</v>
      </c>
    </row>
    <row r="17" spans="1:33" ht="29.25" customHeight="1" x14ac:dyDescent="0.25">
      <c r="A17" s="476"/>
      <c r="B17" s="478"/>
      <c r="C17" s="480"/>
      <c r="D17" s="339" t="s">
        <v>699</v>
      </c>
      <c r="E17" s="339" t="s">
        <v>4</v>
      </c>
      <c r="F17" s="474"/>
      <c r="G17" s="335"/>
      <c r="H17" s="483"/>
      <c r="I17" s="226" t="s">
        <v>648</v>
      </c>
      <c r="J17" s="226" t="s">
        <v>649</v>
      </c>
      <c r="K17" s="225" t="s">
        <v>650</v>
      </c>
      <c r="L17" s="191" t="s">
        <v>648</v>
      </c>
      <c r="M17" s="192" t="s">
        <v>649</v>
      </c>
      <c r="N17" s="203" t="s">
        <v>662</v>
      </c>
      <c r="O17" s="203" t="s">
        <v>555</v>
      </c>
      <c r="P17" s="204">
        <v>0.5</v>
      </c>
      <c r="Q17" s="204">
        <v>0.5</v>
      </c>
      <c r="R17" s="204">
        <v>1</v>
      </c>
      <c r="S17" s="204">
        <v>1</v>
      </c>
      <c r="T17" s="204">
        <v>0.5</v>
      </c>
      <c r="U17" s="204">
        <v>0.5</v>
      </c>
      <c r="V17" s="204">
        <v>0.5</v>
      </c>
      <c r="W17" s="287">
        <v>0.5</v>
      </c>
      <c r="X17" s="204">
        <v>1</v>
      </c>
      <c r="Y17" s="308">
        <v>1</v>
      </c>
      <c r="Z17" s="311"/>
      <c r="AA17" s="305" t="s">
        <v>662</v>
      </c>
      <c r="AB17" s="203" t="s">
        <v>555</v>
      </c>
      <c r="AC17" s="203" t="s">
        <v>555</v>
      </c>
      <c r="AD17" s="203" t="s">
        <v>555</v>
      </c>
      <c r="AE17" s="240">
        <v>1</v>
      </c>
      <c r="AF17" s="240">
        <v>1</v>
      </c>
      <c r="AG17" s="240">
        <v>1</v>
      </c>
    </row>
    <row r="18" spans="1:33" x14ac:dyDescent="0.25">
      <c r="A18" s="87" t="s">
        <v>2</v>
      </c>
      <c r="B18" s="11" t="s">
        <v>138</v>
      </c>
      <c r="C18" s="11"/>
      <c r="D18" s="283">
        <f t="shared" ref="D18:D30" si="0">IF(AND($I18="N/A",$J18="N/A",$K18="N/A"),$O18,IF($K18="N/A",$R18,IF(AND($I18="N/A",$J18="N/A"),$S18,IF($J18="N/A",($T18+$U18),IF($I18="N/A",($V18+$W18),IF(AND($J18="N/A",$K18="N/A"),$X18,IF(AND($I18="N/A",$K18="N/A"),$Y18,$P18+$Q18)))))))</f>
        <v>0</v>
      </c>
      <c r="E18" s="283">
        <f>IF(AND($AB18="N/A",$AC18&lt;&gt;"N/A"),$AG18,IF(AND($AC18="N/A",$AB18&lt;&gt;"N/A"),$AF18,IF(AND($AB18&lt;&gt;"N/A",$AC18&lt;&gt;"N/A"),$AE18,"N/A")))</f>
        <v>0</v>
      </c>
      <c r="F18" s="87" t="str">
        <f t="shared" ref="F18:F31" si="1">IF($D18&gt;=50%,"YES","NO")</f>
        <v>NO</v>
      </c>
      <c r="G18" s="335"/>
      <c r="H18" s="189" t="s">
        <v>2</v>
      </c>
      <c r="I18" s="212">
        <f>IF(AND(Documents!$G5="N/A",Documents!$G7="N/A",Documents!$G8="N/A",Documents!$G9="N/A",Documents!$G10="N/A",Documents!$G14="N/A"),"N/A",Documents!$I17)</f>
        <v>0</v>
      </c>
      <c r="J18" s="213">
        <f>IF(AND(Observations!$G9="N/A",Observations!$G12="N/A",Observations!$G13="N/A"),"N/A",Observations!$I16)</f>
        <v>0</v>
      </c>
      <c r="K18" s="229" t="str">
        <f>IF(AND('Worker Interview'!F$28="N/A",'Supervisor&amp;Manager Interview'!F$27="N/A",'Committee Interview'!F$18="N/A"),"N/A",('Worker Interview'!G$6+'Supervisor&amp;Manager Interview'!G$4+'Committee Interview'!G$4)/('Worker Interview'!G$7+'Supervisor&amp;Manager Interview'!G$5+'Committee Interview'!G$5))</f>
        <v>N/A</v>
      </c>
      <c r="L18" s="213">
        <f>IF(AND(Documents!G6="N/A",Documents!G11="N/A",Documents!G12="N/A",Documents!G13="N/A",Documents!G15="N/A",Documents!G16="N/A"),"N/A",Documents!I18)</f>
        <v>0</v>
      </c>
      <c r="M18" s="213">
        <f>IF(AND(Observations!$G10="N/A",Observations!$G11="N/A",Observations!$G13="N/A",Observations!$G14="N/A",Observations!$G15="N/A"),"N/A",Observations!$I17)</f>
        <v>0</v>
      </c>
      <c r="N18" s="189" t="s">
        <v>2</v>
      </c>
      <c r="O18" s="213" t="s">
        <v>555</v>
      </c>
      <c r="P18" s="230">
        <f>P$17*(($J$6+$J$9)/($J$5+$J$8))</f>
        <v>0</v>
      </c>
      <c r="Q18" s="231" t="e">
        <f t="shared" ref="Q18:Q30" si="2">$Q$17*$K18</f>
        <v>#VALUE!</v>
      </c>
      <c r="R18" s="230">
        <f>R$17*(($J$6+$J$9)/($J$5+$J$8))</f>
        <v>0</v>
      </c>
      <c r="S18" s="303" t="e">
        <f t="shared" ref="S18:S30" si="3">$S$17*$K18</f>
        <v>#VALUE!</v>
      </c>
      <c r="T18" s="230">
        <f>T$17*($J$6/$J$5)</f>
        <v>0</v>
      </c>
      <c r="U18" s="231" t="e">
        <f t="shared" ref="U18:U30" si="4">$U$17*$K18</f>
        <v>#VALUE!</v>
      </c>
      <c r="V18" s="230">
        <f>V$17*($J$9/$J$8)</f>
        <v>0</v>
      </c>
      <c r="W18" s="231" t="e">
        <f t="shared" ref="W18:W30" si="5">$W$17*$K18</f>
        <v>#VALUE!</v>
      </c>
      <c r="X18" s="230">
        <f>X$17*($J$6/$J$5)</f>
        <v>0</v>
      </c>
      <c r="Y18" s="230">
        <f>Y$17*($J$9/$J$8)</f>
        <v>0</v>
      </c>
      <c r="Z18" s="306"/>
      <c r="AA18" s="182" t="s">
        <v>2</v>
      </c>
      <c r="AB18" s="178" t="str">
        <f>IF(AND(Documents!$G6="N/A",Documents!$G11="N/A",Documents!$G12="N/A",Documents!$G13="N/A",Documents!$G15="N/A",Documents!$G16="N/A"),"N/A","&lt;&gt;N/A")</f>
        <v>&lt;&gt;N/A</v>
      </c>
      <c r="AC18" s="178" t="str">
        <f>IF(AND(Observations!$G10="N/A",Observations!$G11="N/A",Observations!$G12="N/A",Observations!$G13="N/A",Observations!$G14="N/A",Observations!$G15="N/A"),"N/A","&lt;&gt;N/A")</f>
        <v>&lt;&gt;N/A</v>
      </c>
      <c r="AD18" s="182" t="str">
        <f>IF(AND(Documents!$G6="N/A",Documents!$G11="N/A",Documents!$G12="N/A",Documents!$G13="N/A",Documents!$G15="N/A",Documents!$G16="N/A",Observations!$G10="N/A",Observations!$G11="N/A",Observations!$G12="N/A",Observations!$G13="N/A",Observations!$G14="N/A",Observations!$G15="N/A"),"N/A","&lt;&gt;N/A")</f>
        <v>&lt;&gt;N/A</v>
      </c>
      <c r="AE18" s="232">
        <f>$AE$17*((Y$6+Y$9)/(Y$5+Y$8))</f>
        <v>0</v>
      </c>
      <c r="AF18" s="232">
        <f>$AF$17*(Y$6/Y$5)</f>
        <v>0</v>
      </c>
      <c r="AG18" s="235">
        <f>$AG$17*(Y9/Y8)</f>
        <v>0</v>
      </c>
    </row>
    <row r="19" spans="1:33" x14ac:dyDescent="0.25">
      <c r="A19" s="87" t="s">
        <v>12</v>
      </c>
      <c r="B19" s="11" t="s">
        <v>734</v>
      </c>
      <c r="C19" s="11"/>
      <c r="D19" s="283">
        <f t="shared" si="0"/>
        <v>0</v>
      </c>
      <c r="E19" s="283">
        <f>IF(AND($AB19="N/A",$AC19&lt;&gt;"N/A"),$AG19,IF(AND($AC19="N/A",$AB19&lt;&gt;"N/A"),$AF19,IF(AND($AB19&lt;&gt;"N/A",$AC19&lt;&gt;"N/A"),$AE19,"N/A")))</f>
        <v>0</v>
      </c>
      <c r="F19" s="87" t="str">
        <f t="shared" si="1"/>
        <v>NO</v>
      </c>
      <c r="G19" s="335"/>
      <c r="H19" s="190" t="s">
        <v>12</v>
      </c>
      <c r="I19" s="181">
        <f>IF(AND(Documents!$G20="N/A",Documents!$G21="N/A",Documents!$G22="N/A",Documents!$G23="N/A",Documents!$G24="N/A",Documents!$G25="N/A"),"N/A",Documents!$I27)</f>
        <v>0</v>
      </c>
      <c r="J19" s="182">
        <f>IF(AND(Observations!$G19="N/A"),"N/A",Observations!$I20)</f>
        <v>0</v>
      </c>
      <c r="K19" s="185" t="str">
        <f>IF(AND('Worker Interview'!H$28="N/A",'Supervisor&amp;Manager Interview'!H$27="N/A",'Committee Interview'!H$18="N/A"),"N/A",('Worker Interview'!I$6+'Supervisor&amp;Manager Interview'!I$4+'Committee Interview'!I$4)/('Worker Interview'!I$7+'Supervisor&amp;Manager Interview'!I$5+'Committee Interview'!I$5))</f>
        <v>N/A</v>
      </c>
      <c r="L19" s="182">
        <f>IF(Documents!G26="N/A","N/A",Documents!I28)</f>
        <v>0</v>
      </c>
      <c r="M19" s="237"/>
      <c r="N19" s="190" t="s">
        <v>12</v>
      </c>
      <c r="O19" s="182" t="s">
        <v>555</v>
      </c>
      <c r="P19" s="232">
        <f>P$17*(($K$6+$K$9)/($K$5+$K$8))</f>
        <v>0</v>
      </c>
      <c r="Q19" s="233" t="e">
        <f t="shared" si="2"/>
        <v>#VALUE!</v>
      </c>
      <c r="R19" s="232">
        <f>R$17*(($K$6+$K$9)/($K$5+$K$8))</f>
        <v>0</v>
      </c>
      <c r="S19" s="211" t="e">
        <f t="shared" si="3"/>
        <v>#VALUE!</v>
      </c>
      <c r="T19" s="232">
        <f>T$17*($K$6/$K$5)</f>
        <v>0</v>
      </c>
      <c r="U19" s="233" t="e">
        <f t="shared" si="4"/>
        <v>#VALUE!</v>
      </c>
      <c r="V19" s="232">
        <f>V$17*($K$9/$K$8)</f>
        <v>0</v>
      </c>
      <c r="W19" s="233" t="e">
        <f t="shared" si="5"/>
        <v>#VALUE!</v>
      </c>
      <c r="X19" s="232">
        <f>X$17*($K$6/$K$5)</f>
        <v>0</v>
      </c>
      <c r="Y19" s="232">
        <f>Y$17*($K$9/$K$8)</f>
        <v>0</v>
      </c>
      <c r="Z19" s="306"/>
      <c r="AA19" s="182" t="s">
        <v>12</v>
      </c>
      <c r="AB19" s="178" t="str">
        <f>IF(Documents!$G26="N/A","N/A","&lt;&gt;N/A")</f>
        <v>&lt;&gt;N/A</v>
      </c>
      <c r="AC19" s="178" t="s">
        <v>555</v>
      </c>
      <c r="AD19" s="182" t="str">
        <f>IF(Documents!$G26="N/A","N/A","&lt;&gt;N/A")</f>
        <v>&lt;&gt;N/A</v>
      </c>
      <c r="AE19" s="232">
        <f>$AE$17*(Z$6/Z$5)</f>
        <v>0</v>
      </c>
      <c r="AF19" s="232">
        <f>$AF$17*(Z$6/Z$5)</f>
        <v>0</v>
      </c>
      <c r="AG19" s="193"/>
    </row>
    <row r="20" spans="1:33" x14ac:dyDescent="0.25">
      <c r="A20" s="87" t="s">
        <v>13</v>
      </c>
      <c r="B20" s="11" t="s">
        <v>637</v>
      </c>
      <c r="C20" s="11"/>
      <c r="D20" s="283">
        <f t="shared" si="0"/>
        <v>0</v>
      </c>
      <c r="E20" s="283">
        <f>IF(AND($AB20="N/A",$AC20&lt;&gt;"N/A"),$AG20,IF(AND($AC20="N/A",$AB20&lt;&gt;"N/A"),$AF20,IF(AND($AB20&lt;&gt;"N/A",$AC20&lt;&gt;"N/A"),$AE20,"N/A")))</f>
        <v>0</v>
      </c>
      <c r="F20" s="87" t="str">
        <f t="shared" si="1"/>
        <v>NO</v>
      </c>
      <c r="G20" s="335"/>
      <c r="H20" s="190" t="s">
        <v>13</v>
      </c>
      <c r="I20" s="183">
        <f>IF(AND(Documents!$G30="N/A",Documents!$G31="N/A",Documents!$G32="N/A"),"N/A",Documents!$I39)</f>
        <v>0</v>
      </c>
      <c r="J20" s="182">
        <f>IF(AND(Observations!$G25="N/A",Observations!$G26="N/A"),"N/A",Observations!$I28)</f>
        <v>0</v>
      </c>
      <c r="K20" s="185" t="str">
        <f>IF(AND('Worker Interview'!J$28="N/A",'Supervisor&amp;Manager Interview'!J$27="N/A",'Committee Interview'!J$18="N/A"),"N/A",('Worker Interview'!K$6+'Supervisor&amp;Manager Interview'!K$4+'Committee Interview'!K$4)/('Worker Interview'!K$7+'Supervisor&amp;Manager Interview'!K$5+'Committee Interview'!K$5))</f>
        <v>N/A</v>
      </c>
      <c r="L20" s="184">
        <f>IF(AND(Documents!G33="N/A",Documents!G34="N/A",Documents!G35="N/A",Documents!G36="N/A",Documents!G37="N/A",Documents!G38="N/A"),"N/A",Documents!I40)</f>
        <v>0</v>
      </c>
      <c r="M20" s="182">
        <f>IF(AND(Observations!$G22="N/A",Observations!$G23="N/A",Observations!$G24="N/A",Observations!$G27="N/A"),"N/A",Observations!$I29)</f>
        <v>0</v>
      </c>
      <c r="N20" s="190" t="s">
        <v>13</v>
      </c>
      <c r="O20" s="182" t="s">
        <v>555</v>
      </c>
      <c r="P20" s="232">
        <f>P$17*(($L$6+$L$9)/($L$5+$L$8))</f>
        <v>0</v>
      </c>
      <c r="Q20" s="233" t="e">
        <f t="shared" si="2"/>
        <v>#VALUE!</v>
      </c>
      <c r="R20" s="232">
        <f>R$17*(($L$6+$L$9)/($L$5+$L$8))</f>
        <v>0</v>
      </c>
      <c r="S20" s="211" t="e">
        <f t="shared" si="3"/>
        <v>#VALUE!</v>
      </c>
      <c r="T20" s="232">
        <f>T$17*($L$6/$L$5)</f>
        <v>0</v>
      </c>
      <c r="U20" s="233" t="e">
        <f t="shared" si="4"/>
        <v>#VALUE!</v>
      </c>
      <c r="V20" s="232">
        <f>V$17*($L$9/$L$8)</f>
        <v>0</v>
      </c>
      <c r="W20" s="233" t="e">
        <f t="shared" si="5"/>
        <v>#VALUE!</v>
      </c>
      <c r="X20" s="232">
        <f>X$17*($L$6/$L$5)</f>
        <v>0</v>
      </c>
      <c r="Y20" s="232">
        <f>Y$17*($L$9/$L$8)</f>
        <v>0</v>
      </c>
      <c r="Z20" s="306"/>
      <c r="AA20" s="182" t="s">
        <v>13</v>
      </c>
      <c r="AB20" s="178" t="str">
        <f>IF(AND(Documents!$G33="N/A",Documents!$G34="N/A",Documents!$G35="N/A",Documents!$G36="N/A",Documents!$G37="N/A",Documents!$G38="N/A"),"N/A","&lt;&gt;N/A")</f>
        <v>&lt;&gt;N/A</v>
      </c>
      <c r="AC20" s="178" t="str">
        <f>IF(AND(Observations!$G22="N/A",Observations!$G23="N/A",Observations!$G24="N/A",Observations!$G27="N/A"),"N/A","&lt;&gt;N/A")</f>
        <v>&lt;&gt;N/A</v>
      </c>
      <c r="AD20" s="182" t="str">
        <f>IF(AND(Documents!$G33="N/A",Documents!$G34="N/A",Documents!$G35="N/A",Documents!$G36="N/A",Documents!$G37="N/A",Documents!$G38="N/A",Observations!$G22="N/A",Observations!$G23="N/A",Observations!$G24="N/A",Observations!$G27="N/A"),"N/A","&lt;&gt;N/A")</f>
        <v>&lt;&gt;N/A</v>
      </c>
      <c r="AE20" s="292">
        <f>$AE$17*((AA$6+AA$9)/(AA$5+AA$8))</f>
        <v>0</v>
      </c>
      <c r="AF20" s="232">
        <f>$AF$17*(AA$6/AA$5)</f>
        <v>0</v>
      </c>
      <c r="AG20" s="235">
        <f>$AG$17*(AA9/AA8)</f>
        <v>0</v>
      </c>
    </row>
    <row r="21" spans="1:33" x14ac:dyDescent="0.25">
      <c r="A21" s="87" t="s">
        <v>15</v>
      </c>
      <c r="B21" s="11" t="s">
        <v>33</v>
      </c>
      <c r="C21" s="11"/>
      <c r="D21" s="283">
        <f t="shared" si="0"/>
        <v>0</v>
      </c>
      <c r="E21" s="283">
        <f>IF(AND($AB21="N/A",$AC21&lt;&gt;"N/A"),$AG21,IF(AND($AC21="N/A",$AB21&lt;&gt;"N/A"),$AF21,IF(AND($AB21&lt;&gt;"N/A",$AC21&lt;&gt;"N/A"),$AE21,"N/A")))</f>
        <v>0</v>
      </c>
      <c r="F21" s="87" t="str">
        <f t="shared" si="1"/>
        <v>NO</v>
      </c>
      <c r="G21" s="335"/>
      <c r="H21" s="190" t="s">
        <v>15</v>
      </c>
      <c r="I21" s="186">
        <f>IF(AND(Documents!$G42="N/A",Documents!$G44="N/A",Documents!$G45="N/A",Documents!$G46="N/A"),"N/A",Documents!$I48)</f>
        <v>0</v>
      </c>
      <c r="J21" s="182">
        <f>IF(AND(Observations!$G31="N/A",Observations!$G32="N/A",Observations!$G33="N/A",Observations!$G34="N/A"),"N/A",Observations!$I35)</f>
        <v>0</v>
      </c>
      <c r="K21" s="185" t="str">
        <f>IF(AND('Worker Interview'!L$28="N/A",'Supervisor&amp;Manager Interview'!L$27="N/A",'Committee Interview'!L$18="N/A"),"N/A",('Worker Interview'!M$6+'Supervisor&amp;Manager Interview'!M$4+'Committee Interview'!M$4)/('Worker Interview'!M$7+'Supervisor&amp;Manager Interview'!M$5+'Committee Interview'!M$5))</f>
        <v>N/A</v>
      </c>
      <c r="L21" s="184">
        <f>IF(AND(Documents!G43="N/A",Documents!G47="N/A"),"N/A",Documents!I49)</f>
        <v>0</v>
      </c>
      <c r="M21" s="302"/>
      <c r="N21" s="190" t="s">
        <v>15</v>
      </c>
      <c r="O21" s="182" t="s">
        <v>555</v>
      </c>
      <c r="P21" s="232">
        <f>P$17*(($M$6+$M$9)/($M$5+$M$8))</f>
        <v>0</v>
      </c>
      <c r="Q21" s="233" t="e">
        <f t="shared" si="2"/>
        <v>#VALUE!</v>
      </c>
      <c r="R21" s="232">
        <f>R$17*(($M$6+$M$9)/($M$5+$M$8))</f>
        <v>0</v>
      </c>
      <c r="S21" s="211" t="e">
        <f t="shared" si="3"/>
        <v>#VALUE!</v>
      </c>
      <c r="T21" s="232">
        <f>T$17*($M$6/$M$5)</f>
        <v>0</v>
      </c>
      <c r="U21" s="233" t="e">
        <f t="shared" si="4"/>
        <v>#VALUE!</v>
      </c>
      <c r="V21" s="232">
        <f>V$17*($M$9/$M$8)</f>
        <v>0</v>
      </c>
      <c r="W21" s="233" t="e">
        <f t="shared" si="5"/>
        <v>#VALUE!</v>
      </c>
      <c r="X21" s="232">
        <f>X$17*($M$6/$M$5)</f>
        <v>0</v>
      </c>
      <c r="Y21" s="232">
        <f>Y$17*($M$9/$M$8)</f>
        <v>0</v>
      </c>
      <c r="Z21" s="306"/>
      <c r="AA21" s="182" t="s">
        <v>15</v>
      </c>
      <c r="AB21" s="178" t="str">
        <f>IF(AND(Documents!$G43="N/A",Documents!$G47="N/A"),"N/A","&lt;&gt;N/A")</f>
        <v>&lt;&gt;N/A</v>
      </c>
      <c r="AC21" s="182" t="s">
        <v>555</v>
      </c>
      <c r="AD21" s="182" t="str">
        <f>IF(AND(Documents!$G43="N/A",Documents!$G47="N/A"),"N/A","&lt;&gt;N/A")</f>
        <v>&lt;&gt;N/A</v>
      </c>
      <c r="AE21" s="232">
        <f>$AE$17*(AB$6/AB$5)</f>
        <v>0</v>
      </c>
      <c r="AF21" s="232">
        <f>$AF$17*(AB$6/AB$5)</f>
        <v>0</v>
      </c>
      <c r="AG21" s="193"/>
    </row>
    <row r="22" spans="1:33" x14ac:dyDescent="0.25">
      <c r="A22" s="87" t="s">
        <v>21</v>
      </c>
      <c r="B22" s="11" t="s">
        <v>601</v>
      </c>
      <c r="C22" s="11"/>
      <c r="D22" s="283">
        <f t="shared" si="0"/>
        <v>0</v>
      </c>
      <c r="E22" s="159"/>
      <c r="F22" s="87" t="str">
        <f t="shared" si="1"/>
        <v>NO</v>
      </c>
      <c r="G22" s="335"/>
      <c r="H22" s="190" t="s">
        <v>21</v>
      </c>
      <c r="I22" s="181">
        <f>IF(AND(Documents!G51="N/A",Documents!G52="N/A",Documents!G53="N/A",Documents!G54="N/A",Documents!G55="N/A",Documents!G56="N/A",Documents!G57="N/A",Documents!G58="N/A",Documents!G59="N/A",Documents!G60="N/A"),"N/A",Documents!I61)</f>
        <v>0</v>
      </c>
      <c r="J22" s="182">
        <f>IF(AND(Observations!$G37="N/A",Observations!$G38="N/A",Observations!$G39="N/A",Observations!$G40="N/A"),"N/A",Observations!$I41)</f>
        <v>0</v>
      </c>
      <c r="K22" s="185" t="str">
        <f>IF(AND('Worker Interview'!N$28="N/A",'Supervisor&amp;Manager Interview'!N$27="N/A",'Committee Interview'!N$18="N/A"),"N/A",('Worker Interview'!O$6+'Supervisor&amp;Manager Interview'!O$4+'Committee Interview'!O$4)/('Worker Interview'!O$7+'Supervisor&amp;Manager Interview'!O$5+'Committee Interview'!O$5))</f>
        <v>N/A</v>
      </c>
      <c r="L22" s="223"/>
      <c r="M22" s="302"/>
      <c r="N22" s="190" t="s">
        <v>21</v>
      </c>
      <c r="O22" s="182" t="s">
        <v>555</v>
      </c>
      <c r="P22" s="232">
        <f>P$17*(($N$6+$N$9)/($N$5+$N$8))</f>
        <v>0</v>
      </c>
      <c r="Q22" s="233" t="e">
        <f t="shared" si="2"/>
        <v>#VALUE!</v>
      </c>
      <c r="R22" s="232">
        <f>R$17*(($N$6+$N$9)/($N$5+$N$8))</f>
        <v>0</v>
      </c>
      <c r="S22" s="211" t="e">
        <f t="shared" si="3"/>
        <v>#VALUE!</v>
      </c>
      <c r="T22" s="232">
        <f>T$17*($N$6/$N$5)</f>
        <v>0</v>
      </c>
      <c r="U22" s="233" t="e">
        <f t="shared" si="4"/>
        <v>#VALUE!</v>
      </c>
      <c r="V22" s="232">
        <f>V$17*($N$9/$N$8)</f>
        <v>0</v>
      </c>
      <c r="W22" s="233" t="e">
        <f t="shared" si="5"/>
        <v>#VALUE!</v>
      </c>
      <c r="X22" s="232">
        <f>X$17*($N$6/$N$5)</f>
        <v>0</v>
      </c>
      <c r="Y22" s="232">
        <f>Y$17*($N$9/$N$8)</f>
        <v>0</v>
      </c>
      <c r="Z22" s="306"/>
      <c r="AA22" s="182" t="s">
        <v>21</v>
      </c>
      <c r="AB22" s="182" t="s">
        <v>555</v>
      </c>
      <c r="AC22" s="182" t="s">
        <v>555</v>
      </c>
      <c r="AD22" s="182" t="s">
        <v>555</v>
      </c>
      <c r="AE22" s="237"/>
      <c r="AF22" s="237"/>
      <c r="AG22" s="193"/>
    </row>
    <row r="23" spans="1:33" x14ac:dyDescent="0.25">
      <c r="A23" s="87" t="s">
        <v>19</v>
      </c>
      <c r="B23" s="11" t="s">
        <v>139</v>
      </c>
      <c r="C23" s="11"/>
      <c r="D23" s="283">
        <f t="shared" si="0"/>
        <v>0</v>
      </c>
      <c r="E23" s="283">
        <f>IF(AND($AB23="N/A",$AC23&lt;&gt;"N/A"),$AG23,IF(AND($AC23="N/A",$AB23&lt;&gt;"N/A"),$AF23,IF(AND($AB23&lt;&gt;"N/A",$AC23&lt;&gt;"N/A"),$AE23,"N/A")))</f>
        <v>0</v>
      </c>
      <c r="F23" s="87" t="str">
        <f t="shared" si="1"/>
        <v>NO</v>
      </c>
      <c r="G23" s="335"/>
      <c r="H23" s="190" t="s">
        <v>19</v>
      </c>
      <c r="I23" s="181">
        <f>IF(AND(Documents!G63="N/A",Documents!G64="N/A",Documents!G65="N/A",Documents!G66="N/A",Documents!G67="N/A",Documents!G68="N/A",Documents!G69="N/A",Documents!G71="N/A",Documents!G72="N/A",Documents!G73="N/A",Documents!G74="N/A"),"N/A",Documents!I75)</f>
        <v>0</v>
      </c>
      <c r="J23" s="182">
        <f>IF(AND(Observations!$G43="N/A",Observations!$G44="N/A",Observations!$G45="N/A",Observations!$G46="N/A"),"N/A",Observations!$I47)</f>
        <v>0</v>
      </c>
      <c r="K23" s="185" t="str">
        <f>IF(AND('Worker Interview'!P$28="N/A",'Supervisor&amp;Manager Interview'!P$27="N/A",'Committee Interview'!P$18="N/A"),"N/A",('Worker Interview'!Q$6+'Supervisor&amp;Manager Interview'!Q$4+'Committee Interview'!Q$4)/('Worker Interview'!Q$7+'Supervisor&amp;Manager Interview'!Q$5+'Committee Interview'!Q$5))</f>
        <v>N/A</v>
      </c>
      <c r="L23" s="182">
        <f>IF(Documents!G70="N/A","N/A",Documents!I76)</f>
        <v>0</v>
      </c>
      <c r="M23" s="302"/>
      <c r="N23" s="190" t="s">
        <v>19</v>
      </c>
      <c r="O23" s="182" t="s">
        <v>555</v>
      </c>
      <c r="P23" s="232">
        <f>P$17*(($O$6+$O$9)/($O$5+$O$8))</f>
        <v>0</v>
      </c>
      <c r="Q23" s="233" t="e">
        <f t="shared" si="2"/>
        <v>#VALUE!</v>
      </c>
      <c r="R23" s="232">
        <f>R$17*(($O$6+$O$9)/($O$5+$O$8))</f>
        <v>0</v>
      </c>
      <c r="S23" s="211" t="e">
        <f t="shared" si="3"/>
        <v>#VALUE!</v>
      </c>
      <c r="T23" s="232">
        <f>T$17*($O$6/$O$5)</f>
        <v>0</v>
      </c>
      <c r="U23" s="233" t="e">
        <f t="shared" si="4"/>
        <v>#VALUE!</v>
      </c>
      <c r="V23" s="232">
        <f>V$17*($O$9/$O$8)</f>
        <v>0</v>
      </c>
      <c r="W23" s="233" t="e">
        <f t="shared" si="5"/>
        <v>#VALUE!</v>
      </c>
      <c r="X23" s="232">
        <f>X$17*($O$6/$O$5)</f>
        <v>0</v>
      </c>
      <c r="Y23" s="232">
        <f>Y$17*($O$9/$O$8)</f>
        <v>0</v>
      </c>
      <c r="Z23" s="306"/>
      <c r="AA23" s="182" t="s">
        <v>19</v>
      </c>
      <c r="AB23" s="178" t="str">
        <f>IF(Documents!$G70="N/A","N/A","&lt;&gt;N/A")</f>
        <v>&lt;&gt;N/A</v>
      </c>
      <c r="AC23" s="182" t="s">
        <v>555</v>
      </c>
      <c r="AD23" s="182" t="str">
        <f>IF(Documents!$G70="N/A","N/A","&lt;&gt;N/A")</f>
        <v>&lt;&gt;N/A</v>
      </c>
      <c r="AE23" s="232">
        <f>$AE$17*(AC$6/AC$5)</f>
        <v>0</v>
      </c>
      <c r="AF23" s="232">
        <f>$AF$17*(AC$6/AC$5)</f>
        <v>0</v>
      </c>
      <c r="AG23" s="193"/>
    </row>
    <row r="24" spans="1:33" x14ac:dyDescent="0.25">
      <c r="A24" s="87" t="s">
        <v>25</v>
      </c>
      <c r="B24" s="11" t="s">
        <v>602</v>
      </c>
      <c r="C24" s="11"/>
      <c r="D24" s="283">
        <f t="shared" si="0"/>
        <v>0</v>
      </c>
      <c r="E24" s="159"/>
      <c r="F24" s="87" t="str">
        <f t="shared" si="1"/>
        <v>NO</v>
      </c>
      <c r="G24" s="335"/>
      <c r="H24" s="190" t="s">
        <v>25</v>
      </c>
      <c r="I24" s="181">
        <f>IF(AND(Documents!G78="N/A",Documents!G79="N/A",Documents!G80="N/A",Documents!G81="N/A",Documents!G82="N/A",Documents!G83="N/A",Documents!G84="N/A"),"N/A",Documents!I85)</f>
        <v>0</v>
      </c>
      <c r="J24" s="182">
        <f>IF(AND(Observations!$G50="N/A"),"N/A",Observations!$I51)</f>
        <v>0</v>
      </c>
      <c r="K24" s="185" t="str">
        <f>IF(AND('Worker Interview'!R$28="N/A",'Supervisor&amp;Manager Interview'!R$27="N/A",'Committee Interview'!R$18="N/A"),"N/A",('Worker Interview'!S$6+'Supervisor&amp;Manager Interview'!S$4+'Committee Interview'!S$4)/('Worker Interview'!S$7+'Supervisor&amp;Manager Interview'!S$5+'Committee Interview'!S$5))</f>
        <v>N/A</v>
      </c>
      <c r="L24" s="223"/>
      <c r="M24" s="302"/>
      <c r="N24" s="190" t="s">
        <v>25</v>
      </c>
      <c r="O24" s="182" t="s">
        <v>555</v>
      </c>
      <c r="P24" s="232">
        <f>P$17*(($P$6+$P$9)/($P$5+$P$8))</f>
        <v>0</v>
      </c>
      <c r="Q24" s="233" t="e">
        <f t="shared" si="2"/>
        <v>#VALUE!</v>
      </c>
      <c r="R24" s="232">
        <f>R$17*(($P$6+$P$9)/($P$5+$P$8))</f>
        <v>0</v>
      </c>
      <c r="S24" s="211" t="e">
        <f t="shared" si="3"/>
        <v>#VALUE!</v>
      </c>
      <c r="T24" s="232">
        <f>T$17*($P$6/$P$5)</f>
        <v>0</v>
      </c>
      <c r="U24" s="233" t="e">
        <f>$U$17*$K24</f>
        <v>#VALUE!</v>
      </c>
      <c r="V24" s="232">
        <f>V$17*($P$9/$P$8)</f>
        <v>0</v>
      </c>
      <c r="W24" s="233" t="e">
        <f t="shared" si="5"/>
        <v>#VALUE!</v>
      </c>
      <c r="X24" s="232">
        <f>X$17*($P$6/$P$5)</f>
        <v>0</v>
      </c>
      <c r="Y24" s="232">
        <f>Y$17*($P$9/$P$8)</f>
        <v>0</v>
      </c>
      <c r="Z24" s="306"/>
      <c r="AA24" s="182" t="s">
        <v>25</v>
      </c>
      <c r="AB24" s="182" t="s">
        <v>555</v>
      </c>
      <c r="AC24" s="182" t="s">
        <v>555</v>
      </c>
      <c r="AD24" s="182" t="s">
        <v>555</v>
      </c>
      <c r="AE24" s="237"/>
      <c r="AF24" s="237"/>
      <c r="AG24" s="193"/>
    </row>
    <row r="25" spans="1:33" x14ac:dyDescent="0.25">
      <c r="A25" s="87" t="s">
        <v>54</v>
      </c>
      <c r="B25" s="11" t="s">
        <v>603</v>
      </c>
      <c r="C25" s="11"/>
      <c r="D25" s="283">
        <f t="shared" si="0"/>
        <v>0</v>
      </c>
      <c r="E25" s="159"/>
      <c r="F25" s="87" t="str">
        <f t="shared" si="1"/>
        <v>NO</v>
      </c>
      <c r="G25" s="335"/>
      <c r="H25" s="190" t="s">
        <v>54</v>
      </c>
      <c r="I25" s="181">
        <f>IF(AND(Documents!G87="N/A",Documents!G88="N/A",Documents!G89="N/A",Documents!G90="N/A",Documents!G91="N/A",Documents!G92="N/A",Documents!G93="N/A",Documents!G94="N/A",Documents!G95="N/A",Documents!G96="N/A",Documents!G97="N/A",Documents!G98="N/A",Documents!G99="N/A",Documents!G100="N/A"),"N/A",Documents!I101)</f>
        <v>0</v>
      </c>
      <c r="J25" s="182">
        <f>IF(AND(Observations!$G53="N/A"),"N/A",Observations!$I54)</f>
        <v>0</v>
      </c>
      <c r="K25" s="185" t="str">
        <f>IF(AND('Worker Interview'!T$28="N/A",'Supervisor&amp;Manager Interview'!T$27="N/A",'Committee Interview'!T$18="N/A"),"N/A",('Worker Interview'!U$6+'Supervisor&amp;Manager Interview'!U$4+'Committee Interview'!U$4)/('Worker Interview'!U$7+'Supervisor&amp;Manager Interview'!U$5+'Committee Interview'!U$5))</f>
        <v>N/A</v>
      </c>
      <c r="L25" s="223"/>
      <c r="M25" s="302"/>
      <c r="N25" s="190" t="s">
        <v>54</v>
      </c>
      <c r="O25" s="182" t="s">
        <v>555</v>
      </c>
      <c r="P25" s="232">
        <f>P$17*(($Q$6+$Q$9)/($Q$5+$Q$8))</f>
        <v>0</v>
      </c>
      <c r="Q25" s="233" t="e">
        <f t="shared" si="2"/>
        <v>#VALUE!</v>
      </c>
      <c r="R25" s="232">
        <f>R$17*(($Q$6+$Q$9)/($Q$5+$Q$8))</f>
        <v>0</v>
      </c>
      <c r="S25" s="211" t="e">
        <f t="shared" si="3"/>
        <v>#VALUE!</v>
      </c>
      <c r="T25" s="232">
        <f>T$17*($Q$6/$Q$5)</f>
        <v>0</v>
      </c>
      <c r="U25" s="233" t="e">
        <f t="shared" si="4"/>
        <v>#VALUE!</v>
      </c>
      <c r="V25" s="232" t="e">
        <f>V$17*($Q$9/$Q$8)</f>
        <v>#DIV/0!</v>
      </c>
      <c r="W25" s="233" t="e">
        <f t="shared" si="5"/>
        <v>#VALUE!</v>
      </c>
      <c r="X25" s="232">
        <f>X$17*($Q$6/$Q$5)</f>
        <v>0</v>
      </c>
      <c r="Y25" s="232" t="e">
        <f>Y$17*($Q$9/$Q$8)</f>
        <v>#DIV/0!</v>
      </c>
      <c r="Z25" s="306"/>
      <c r="AA25" s="182" t="s">
        <v>54</v>
      </c>
      <c r="AB25" s="182" t="s">
        <v>555</v>
      </c>
      <c r="AC25" s="182" t="s">
        <v>555</v>
      </c>
      <c r="AD25" s="182" t="s">
        <v>555</v>
      </c>
      <c r="AE25" s="237"/>
      <c r="AF25" s="237"/>
      <c r="AG25" s="193"/>
    </row>
    <row r="26" spans="1:33" x14ac:dyDescent="0.25">
      <c r="A26" s="87" t="s">
        <v>27</v>
      </c>
      <c r="B26" s="11" t="s">
        <v>38</v>
      </c>
      <c r="C26" s="11"/>
      <c r="D26" s="283">
        <f t="shared" si="0"/>
        <v>0</v>
      </c>
      <c r="E26" s="283">
        <f>IF(AND($AB26="N/A",$AC26&lt;&gt;"N/A"),$AG26,IF(AND($AC26="N/A",$AB26&lt;&gt;"N/A"),$AF26,IF(AND($AB26&lt;&gt;"N/A",$AC26&lt;&gt;"N/A"),$AE26,"N/A")))</f>
        <v>0</v>
      </c>
      <c r="F26" s="87" t="str">
        <f t="shared" si="1"/>
        <v>NO</v>
      </c>
      <c r="G26" s="335"/>
      <c r="H26" s="190" t="s">
        <v>27</v>
      </c>
      <c r="I26" s="181">
        <f>IF(AND(Documents!G103="N/A",Documents!G104="N/A",Documents!G105="N/A",Documents!G107="N/A",Documents!G108="N/A",Documents!G109="N/A",Documents!G110="N/A",Documents!G111="N/A",Documents!G112="N/A",Documents!G113="N/A",Documents!G114="N/A"),"N/A",Documents!I115)</f>
        <v>0</v>
      </c>
      <c r="J26" s="182">
        <f>IF(AND(Observations!$G56="N/A",Observations!$G57="N/A",Observations!$G58="N/A"),"N/A",Observations!$I59)</f>
        <v>0</v>
      </c>
      <c r="K26" s="185" t="str">
        <f>IF(AND('Worker Interview'!V$28="N/A",'Supervisor&amp;Manager Interview'!V$27="N/A",'Committee Interview'!V$18="N/A"),"N/A",('Worker Interview'!W$6+'Supervisor&amp;Manager Interview'!W$4+'Committee Interview'!W$4)/('Worker Interview'!W$7+'Supervisor&amp;Manager Interview'!W$5+'Committee Interview'!W$5))</f>
        <v>N/A</v>
      </c>
      <c r="L26" s="184">
        <f>IF(AND(Documents!G106="N/A",Documents!G107="N/A"),"N/A",Documents!I116)</f>
        <v>0</v>
      </c>
      <c r="M26" s="302"/>
      <c r="N26" s="190" t="s">
        <v>27</v>
      </c>
      <c r="O26" s="182" t="s">
        <v>555</v>
      </c>
      <c r="P26" s="232">
        <f>P$17*(($R$6+$R$9)/($R$5+$R$8))</f>
        <v>0</v>
      </c>
      <c r="Q26" s="233" t="e">
        <f t="shared" si="2"/>
        <v>#VALUE!</v>
      </c>
      <c r="R26" s="232">
        <f>R$17*(($R$6+$R$9)/($R$5+$R$8))</f>
        <v>0</v>
      </c>
      <c r="S26" s="211" t="e">
        <f t="shared" si="3"/>
        <v>#VALUE!</v>
      </c>
      <c r="T26" s="232">
        <f>T$17*($R$6/$R$5)</f>
        <v>0</v>
      </c>
      <c r="U26" s="233" t="e">
        <f t="shared" si="4"/>
        <v>#VALUE!</v>
      </c>
      <c r="V26" s="232" t="e">
        <f>V$17*($R$9/$R$8)</f>
        <v>#DIV/0!</v>
      </c>
      <c r="W26" s="233" t="e">
        <f t="shared" si="5"/>
        <v>#VALUE!</v>
      </c>
      <c r="X26" s="232">
        <f>X$17*($R$6/$R$5)</f>
        <v>0</v>
      </c>
      <c r="Y26" s="232" t="e">
        <f>Y$17*($R$9/$R$8)</f>
        <v>#DIV/0!</v>
      </c>
      <c r="Z26" s="306"/>
      <c r="AA26" s="182" t="s">
        <v>27</v>
      </c>
      <c r="AB26" s="178" t="str">
        <f>IF(Documents!$G106="N/A","N/A","&lt;&gt;N/A")</f>
        <v>&lt;&gt;N/A</v>
      </c>
      <c r="AC26" s="182" t="s">
        <v>555</v>
      </c>
      <c r="AD26" s="182" t="str">
        <f>IF(Documents!$G106="N/A","N/A","&lt;&gt;N/A")</f>
        <v>&lt;&gt;N/A</v>
      </c>
      <c r="AE26" s="232">
        <f>$AE$17*(AD$6/AD$5)</f>
        <v>0</v>
      </c>
      <c r="AF26" s="232">
        <f>$AF$17*(AD$6/AD$5)</f>
        <v>0</v>
      </c>
      <c r="AG26" s="193"/>
    </row>
    <row r="27" spans="1:33" x14ac:dyDescent="0.25">
      <c r="A27" s="87" t="s">
        <v>28</v>
      </c>
      <c r="B27" s="11" t="s">
        <v>604</v>
      </c>
      <c r="C27" s="11"/>
      <c r="D27" s="283">
        <f t="shared" si="0"/>
        <v>0</v>
      </c>
      <c r="E27" s="159"/>
      <c r="F27" s="87" t="str">
        <f t="shared" si="1"/>
        <v>NO</v>
      </c>
      <c r="G27" s="335"/>
      <c r="H27" s="190" t="s">
        <v>28</v>
      </c>
      <c r="I27" s="181">
        <f>IF(AND(Documents!G118="N/A",Documents!G119="N/A",Documents!G120="N/A",Documents!G121="N/A",Documents!G122="N/A",Documents!G123="N/A",Documents!G124="N/A",Documents!G125="N/A",Documents!G126="N/A"),"N/A",Documents!I127)</f>
        <v>0</v>
      </c>
      <c r="J27" s="182">
        <f>IF(AND(Observations!$G61="N/A"),"N/A",Observations!$I62)</f>
        <v>0</v>
      </c>
      <c r="K27" s="185" t="str">
        <f>IF(AND('Worker Interview'!X$28="N/A",'Supervisor&amp;Manager Interview'!X$27="N/A",'Committee Interview'!X$18="N/A"),"N/A",('Worker Interview'!Y$6+'Supervisor&amp;Manager Interview'!Y$4+'Committee Interview'!Y$4)/('Worker Interview'!Y$7+'Supervisor&amp;Manager Interview'!Y$5+'Committee Interview'!Y$5))</f>
        <v>N/A</v>
      </c>
      <c r="L27" s="223"/>
      <c r="M27" s="302"/>
      <c r="N27" s="190" t="s">
        <v>28</v>
      </c>
      <c r="O27" s="182" t="s">
        <v>555</v>
      </c>
      <c r="P27" s="232">
        <f>P$17*(($S$6+$S$9)/($S$5+$S$8))</f>
        <v>0</v>
      </c>
      <c r="Q27" s="233" t="e">
        <f t="shared" si="2"/>
        <v>#VALUE!</v>
      </c>
      <c r="R27" s="232">
        <f>R$17*(($S$6+$S$9)/($S$5+$S$8))</f>
        <v>0</v>
      </c>
      <c r="S27" s="211" t="e">
        <f t="shared" si="3"/>
        <v>#VALUE!</v>
      </c>
      <c r="T27" s="232">
        <f>T$17*($S$6/$S$5)</f>
        <v>0</v>
      </c>
      <c r="U27" s="233" t="e">
        <f t="shared" si="4"/>
        <v>#VALUE!</v>
      </c>
      <c r="V27" s="232" t="e">
        <f>V$17*($S$9/$S$8)</f>
        <v>#DIV/0!</v>
      </c>
      <c r="W27" s="233" t="e">
        <f t="shared" si="5"/>
        <v>#VALUE!</v>
      </c>
      <c r="X27" s="232">
        <f>X$17*($S$6/$S$5)</f>
        <v>0</v>
      </c>
      <c r="Y27" s="232" t="e">
        <f>Y$17*($S$9/$S$8)</f>
        <v>#DIV/0!</v>
      </c>
      <c r="Z27" s="306"/>
      <c r="AA27" s="182" t="s">
        <v>28</v>
      </c>
      <c r="AB27" s="182" t="s">
        <v>555</v>
      </c>
      <c r="AC27" s="182" t="s">
        <v>555</v>
      </c>
      <c r="AD27" s="182" t="s">
        <v>555</v>
      </c>
      <c r="AE27" s="237"/>
      <c r="AF27" s="237"/>
      <c r="AG27" s="193"/>
    </row>
    <row r="28" spans="1:33" x14ac:dyDescent="0.25">
      <c r="A28" s="87" t="s">
        <v>50</v>
      </c>
      <c r="B28" s="11" t="s">
        <v>605</v>
      </c>
      <c r="C28" s="11"/>
      <c r="D28" s="283">
        <f t="shared" si="0"/>
        <v>0</v>
      </c>
      <c r="E28" s="159"/>
      <c r="F28" s="87" t="str">
        <f t="shared" si="1"/>
        <v>NO</v>
      </c>
      <c r="G28" s="335"/>
      <c r="H28" s="190" t="s">
        <v>50</v>
      </c>
      <c r="I28" s="181">
        <f>IF(AND(Documents!G129="N/A",Documents!G130="N/A",Documents!G131="N/A",Documents!G132="N/A",Documents!G133="N/A"),"N/A",Documents!I134)</f>
        <v>0</v>
      </c>
      <c r="J28" s="182">
        <f>IF(AND(Observations!$G64="N/A",Observations!$G65="N/A",Observations!$G66="N/A",Observations!$G67="N/A"),"N/A",Observations!$I68)</f>
        <v>0</v>
      </c>
      <c r="K28" s="185" t="str">
        <f>IF(AND('Worker Interview'!Z$28="N/A",'Supervisor&amp;Manager Interview'!Z$27="N/A",'Committee Interview'!Z$18="N/A"),"N/A",('Worker Interview'!AA$6+'Supervisor&amp;Manager Interview'!AA$4+'Committee Interview'!AA$4)/('Worker Interview'!AA$7+'Supervisor&amp;Manager Interview'!AA$5+'Committee Interview'!AA$5))</f>
        <v>N/A</v>
      </c>
      <c r="L28" s="223"/>
      <c r="M28" s="223"/>
      <c r="N28" s="190" t="s">
        <v>50</v>
      </c>
      <c r="O28" s="182" t="s">
        <v>555</v>
      </c>
      <c r="P28" s="232">
        <f>P$17*(($T$6+$T$9)/($T$5+$T$8))</f>
        <v>0</v>
      </c>
      <c r="Q28" s="233" t="e">
        <f t="shared" si="2"/>
        <v>#VALUE!</v>
      </c>
      <c r="R28" s="232">
        <f>R$17*(($T$6+$T$9)/($T$5+$T$8))</f>
        <v>0</v>
      </c>
      <c r="S28" s="211" t="e">
        <f t="shared" si="3"/>
        <v>#VALUE!</v>
      </c>
      <c r="T28" s="232">
        <f>T$17*($T$6/$T$5)</f>
        <v>0</v>
      </c>
      <c r="U28" s="233" t="e">
        <f t="shared" si="4"/>
        <v>#VALUE!</v>
      </c>
      <c r="V28" s="232">
        <f>V$17*($T$9/$T$8)</f>
        <v>0</v>
      </c>
      <c r="W28" s="233" t="e">
        <f t="shared" si="5"/>
        <v>#VALUE!</v>
      </c>
      <c r="X28" s="232">
        <f>X$17*($T$6/$T$5)</f>
        <v>0</v>
      </c>
      <c r="Y28" s="232">
        <f>Y$17*($T$9/$T$8)</f>
        <v>0</v>
      </c>
      <c r="Z28" s="306"/>
      <c r="AA28" s="182" t="s">
        <v>50</v>
      </c>
      <c r="AB28" s="182" t="s">
        <v>555</v>
      </c>
      <c r="AC28" s="182" t="s">
        <v>555</v>
      </c>
      <c r="AD28" s="182" t="s">
        <v>555</v>
      </c>
      <c r="AE28" s="237"/>
      <c r="AF28" s="237"/>
      <c r="AG28" s="193"/>
    </row>
    <row r="29" spans="1:33" x14ac:dyDescent="0.25">
      <c r="A29" s="87" t="s">
        <v>18</v>
      </c>
      <c r="B29" s="11" t="s">
        <v>607</v>
      </c>
      <c r="C29" s="11"/>
      <c r="D29" s="283">
        <f t="shared" si="0"/>
        <v>0</v>
      </c>
      <c r="E29" s="159"/>
      <c r="F29" s="87" t="str">
        <f t="shared" si="1"/>
        <v>NO</v>
      </c>
      <c r="H29" s="190" t="s">
        <v>18</v>
      </c>
      <c r="I29" s="181">
        <f>IF(AND(Documents!G136="N/A",Documents!G137="N/A",Documents!G138="N/A",Documents!G139="N/A",Documents!G140="N/A",Documents!G141="N/A",Documents!G142="N/A",Documents!G143="N/A",Documents!G144="N/A",Documents!G145="N/A",Documents!G146="N/A",Documents!G147="N/A"),"N/A",Documents!I148)</f>
        <v>0</v>
      </c>
      <c r="J29" s="182">
        <f>IF(AND(Observations!$G70="N/A",Observations!$G71="N/A"),"N/A",Observations!$I72)</f>
        <v>0</v>
      </c>
      <c r="K29" s="185" t="str">
        <f>IF(AND('Worker Interview'!AB$28="N/A",'Supervisor&amp;Manager Interview'!AB$27="N/A",'Committee Interview'!AB$18="N/A"),"N/A",('Worker Interview'!AC$6+'Supervisor&amp;Manager Interview'!AC$4+'Committee Interview'!AC$4)/('Worker Interview'!AC$7+'Supervisor&amp;Manager Interview'!AC$5+'Committee Interview'!AC$5))</f>
        <v>N/A</v>
      </c>
      <c r="L29" s="223"/>
      <c r="M29" s="223"/>
      <c r="N29" s="190" t="s">
        <v>18</v>
      </c>
      <c r="O29" s="182" t="s">
        <v>555</v>
      </c>
      <c r="P29" s="232">
        <f>P$17*(($U$6+$U$9)/($U$5+$U$8))</f>
        <v>0</v>
      </c>
      <c r="Q29" s="233" t="e">
        <f t="shared" si="2"/>
        <v>#VALUE!</v>
      </c>
      <c r="R29" s="232">
        <f>R$17*(($U$6+$U$9)/($U$5+$U$8))</f>
        <v>0</v>
      </c>
      <c r="S29" s="211" t="e">
        <f t="shared" si="3"/>
        <v>#VALUE!</v>
      </c>
      <c r="T29" s="232">
        <f>T$17*($U$6/$U$5)</f>
        <v>0</v>
      </c>
      <c r="U29" s="233" t="e">
        <f t="shared" si="4"/>
        <v>#VALUE!</v>
      </c>
      <c r="V29" s="232">
        <f>V$17*($U$9/$U$8)</f>
        <v>0</v>
      </c>
      <c r="W29" s="233" t="e">
        <f t="shared" si="5"/>
        <v>#VALUE!</v>
      </c>
      <c r="X29" s="232">
        <f>X$17*($U$6/$U$5)</f>
        <v>0</v>
      </c>
      <c r="Y29" s="232">
        <f>Y$17*($U$9/$U$8)</f>
        <v>0</v>
      </c>
      <c r="Z29" s="306"/>
      <c r="AA29" s="182" t="s">
        <v>18</v>
      </c>
      <c r="AB29" s="182" t="s">
        <v>555</v>
      </c>
      <c r="AC29" s="182" t="s">
        <v>555</v>
      </c>
      <c r="AD29" s="182" t="s">
        <v>555</v>
      </c>
      <c r="AE29" s="237"/>
      <c r="AF29" s="237"/>
      <c r="AG29" s="193"/>
    </row>
    <row r="30" spans="1:33" x14ac:dyDescent="0.25">
      <c r="A30" s="87" t="s">
        <v>51</v>
      </c>
      <c r="B30" s="11" t="s">
        <v>606</v>
      </c>
      <c r="C30" s="11"/>
      <c r="D30" s="283">
        <f t="shared" si="0"/>
        <v>0</v>
      </c>
      <c r="E30" s="159"/>
      <c r="F30" s="87" t="str">
        <f t="shared" si="1"/>
        <v>NO</v>
      </c>
      <c r="H30" s="190" t="s">
        <v>51</v>
      </c>
      <c r="I30" s="186">
        <f>IF(AND(Documents!G150="N/A",Documents!G151="N/A",Documents!G152="N/A"),"N/A",Documents!I153)</f>
        <v>0</v>
      </c>
      <c r="J30" s="182">
        <f>IF(AND(Observations!$G74="N/A",Observations!$G75="N/A",Observations!$G76="N/A",Observations!$G77="N/A"),"N/A",Observations!$I78)</f>
        <v>0</v>
      </c>
      <c r="K30" s="185" t="str">
        <f>IF(AND('Worker Interview'!AD$28="N/A",'Supervisor&amp;Manager Interview'!AD$27="N/A",'Committee Interview'!AD$18="N/A"),"N/A",('Worker Interview'!AE$6+'Supervisor&amp;Manager Interview'!AE$4+'Committee Interview'!AE$4)/('Worker Interview'!AE$7+'Supervisor&amp;Manager Interview'!AE$5+'Committee Interview'!AE$5))</f>
        <v>N/A</v>
      </c>
      <c r="L30" s="223"/>
      <c r="M30" s="223"/>
      <c r="N30" s="190" t="s">
        <v>51</v>
      </c>
      <c r="O30" s="182" t="s">
        <v>555</v>
      </c>
      <c r="P30" s="232">
        <f>P$17*(($V$6+$V$9)/($V$5+$V$8))</f>
        <v>0</v>
      </c>
      <c r="Q30" s="233" t="e">
        <f t="shared" si="2"/>
        <v>#VALUE!</v>
      </c>
      <c r="R30" s="232">
        <f>R$17*(($V$6+$V$9)/($V$5+$V$8))</f>
        <v>0</v>
      </c>
      <c r="S30" s="211" t="e">
        <f t="shared" si="3"/>
        <v>#VALUE!</v>
      </c>
      <c r="T30" s="232">
        <f>T$17*($V$6/$V$5)</f>
        <v>0</v>
      </c>
      <c r="U30" s="233" t="e">
        <f t="shared" si="4"/>
        <v>#VALUE!</v>
      </c>
      <c r="V30" s="232">
        <f>V$17*($V$9/$V$8)</f>
        <v>0</v>
      </c>
      <c r="W30" s="233" t="e">
        <f t="shared" si="5"/>
        <v>#VALUE!</v>
      </c>
      <c r="X30" s="232">
        <f>X$17*($V$6/$V$5)</f>
        <v>0</v>
      </c>
      <c r="Y30" s="232">
        <f>Y$17*($V$9/$V$8)</f>
        <v>0</v>
      </c>
      <c r="Z30" s="306"/>
      <c r="AA30" s="214" t="s">
        <v>51</v>
      </c>
      <c r="AB30" s="214" t="s">
        <v>555</v>
      </c>
      <c r="AC30" s="214" t="s">
        <v>555</v>
      </c>
      <c r="AD30" s="214" t="s">
        <v>555</v>
      </c>
      <c r="AE30" s="238"/>
      <c r="AF30" s="238"/>
      <c r="AG30" s="239"/>
    </row>
    <row r="31" spans="1:33" x14ac:dyDescent="0.25">
      <c r="A31" s="87" t="s">
        <v>102</v>
      </c>
      <c r="B31" s="11" t="s">
        <v>889</v>
      </c>
      <c r="C31" s="11"/>
      <c r="D31" s="283">
        <f>IF(AND($I31="N/A",$J31="N/A"),$S31,IF(AND($I31="N/A",$J31&lt;&gt;"N/A"),$Y31,IF(AND($I31&lt;&gt;"N/A",$J31="N/A"),$X31,$R31)))</f>
        <v>0</v>
      </c>
      <c r="E31" s="160"/>
      <c r="F31" s="87" t="str">
        <f t="shared" si="1"/>
        <v>NO</v>
      </c>
      <c r="H31" s="301" t="s">
        <v>102</v>
      </c>
      <c r="I31" s="162">
        <f>IF(AND(Documents!G155="N/A",Documents!G156="N/A",Documents!G157="N/A",Documents!G158="N/A",Documents!G159="N/A",Documents!G160="N/A",Documents!G161="N/A",Documents!G162="N/A",Documents!G163="N/A",Documents!G164="N/A",Documents!G165="N/A",Documents!G166="N/A",),"N/A",Documents!I167)</f>
        <v>0</v>
      </c>
      <c r="J31" s="214">
        <f>IF(AND(Observations!$G80="N/A",Observations!$G81="N/A",Observations!$G82="N/A",Observations!$G83="N/A",Observations!$G84="N/A",Observations!$G85="N/A",Observations!$G86="N/A"),"N/A",Observations!$I87)</f>
        <v>0</v>
      </c>
      <c r="K31" s="224"/>
      <c r="L31" s="304"/>
      <c r="M31" s="194"/>
      <c r="N31" s="214" t="s">
        <v>102</v>
      </c>
      <c r="O31" s="316"/>
      <c r="P31" s="318"/>
      <c r="Q31" s="317"/>
      <c r="R31" s="234">
        <f>R$17*(($W$6+$W$9)/($W$5+$W$8))</f>
        <v>0</v>
      </c>
      <c r="S31" s="319" t="s">
        <v>555</v>
      </c>
      <c r="T31" s="317"/>
      <c r="U31" s="317"/>
      <c r="V31" s="317"/>
      <c r="W31" s="317"/>
      <c r="X31" s="234">
        <f>X$17*($W$6/$W$5)</f>
        <v>0</v>
      </c>
      <c r="Y31" s="236" t="s">
        <v>555</v>
      </c>
      <c r="Z31" s="206"/>
    </row>
    <row r="32" spans="1:33" x14ac:dyDescent="0.25">
      <c r="A32" s="34" t="s">
        <v>140</v>
      </c>
      <c r="B32" s="14" t="s">
        <v>750</v>
      </c>
      <c r="C32" s="14"/>
      <c r="D32" s="110" t="str">
        <f>'O-Safety Culture'!C46</f>
        <v>INCOMPLETE</v>
      </c>
      <c r="E32" s="161"/>
      <c r="F32" s="162" t="str">
        <f>IF($D$32="COMPLETE","YES","NO")</f>
        <v>NO</v>
      </c>
    </row>
    <row r="33" spans="1:6" ht="28.5" customHeight="1" x14ac:dyDescent="0.25">
      <c r="A33" s="471" t="s">
        <v>751</v>
      </c>
      <c r="B33" s="471"/>
      <c r="C33" s="471"/>
      <c r="D33" s="471"/>
      <c r="E33" s="471"/>
      <c r="F33" s="471"/>
    </row>
    <row r="34" spans="1:6" x14ac:dyDescent="0.25">
      <c r="A34" s="11"/>
      <c r="B34" s="11"/>
      <c r="C34" s="11"/>
      <c r="D34" s="11"/>
      <c r="E34" s="11"/>
      <c r="F34" s="11"/>
    </row>
    <row r="35" spans="1:6" x14ac:dyDescent="0.25">
      <c r="A35" s="328" t="s">
        <v>675</v>
      </c>
      <c r="B35" s="328"/>
      <c r="C35" s="328"/>
      <c r="D35" s="329"/>
      <c r="E35" s="11"/>
      <c r="F35" s="11"/>
    </row>
    <row r="36" spans="1:6" x14ac:dyDescent="0.25">
      <c r="A36" s="468" t="s">
        <v>676</v>
      </c>
      <c r="B36" s="468"/>
      <c r="C36" s="330">
        <f>IFERROR('Cover 2'!J37,"")</f>
        <v>0</v>
      </c>
      <c r="D36" s="11"/>
      <c r="E36" s="11"/>
      <c r="F36" s="11"/>
    </row>
    <row r="37" spans="1:6" x14ac:dyDescent="0.25">
      <c r="A37" s="11"/>
      <c r="B37" s="331"/>
      <c r="C37" s="331"/>
      <c r="D37" s="11"/>
      <c r="E37" s="11"/>
      <c r="F37" s="11"/>
    </row>
    <row r="38" spans="1:6" x14ac:dyDescent="0.25">
      <c r="A38" s="25" t="s">
        <v>677</v>
      </c>
      <c r="B38" s="25"/>
      <c r="C38" s="11"/>
      <c r="D38" s="11"/>
      <c r="E38" s="11"/>
      <c r="F38" s="11"/>
    </row>
    <row r="39" spans="1:6" x14ac:dyDescent="0.25">
      <c r="A39" s="468" t="s">
        <v>678</v>
      </c>
      <c r="B39" s="468"/>
      <c r="C39" s="330">
        <f>IFERROR('Worker Interview'!C4,"")</f>
        <v>0</v>
      </c>
      <c r="D39" s="11"/>
      <c r="E39" s="11"/>
      <c r="F39" s="11"/>
    </row>
    <row r="40" spans="1:6" x14ac:dyDescent="0.25">
      <c r="A40" s="468" t="s">
        <v>679</v>
      </c>
      <c r="B40" s="468"/>
      <c r="C40" s="330">
        <f>IFERROR('Worker Interview'!C5,"")</f>
        <v>0</v>
      </c>
      <c r="D40" s="11"/>
      <c r="E40" s="11"/>
      <c r="F40" s="11"/>
    </row>
    <row r="41" spans="1:6" x14ac:dyDescent="0.25">
      <c r="A41" s="468" t="s">
        <v>707</v>
      </c>
      <c r="B41" s="468"/>
      <c r="C41" s="330">
        <f>IFERROR('Worker Interview'!C6,"")</f>
        <v>0</v>
      </c>
      <c r="D41" s="11"/>
      <c r="E41" s="11"/>
      <c r="F41" s="11"/>
    </row>
    <row r="42" spans="1:6" x14ac:dyDescent="0.25">
      <c r="A42" s="11"/>
      <c r="B42" s="11"/>
      <c r="C42" s="11"/>
      <c r="D42" s="11"/>
      <c r="E42" s="11"/>
      <c r="F42" s="11"/>
    </row>
    <row r="43" spans="1:6" x14ac:dyDescent="0.25">
      <c r="A43" s="468" t="s">
        <v>680</v>
      </c>
      <c r="B43" s="468"/>
      <c r="C43" s="332" t="str">
        <f>IFERROR(C40/$C$39,"")</f>
        <v/>
      </c>
      <c r="D43" s="11"/>
      <c r="E43" s="11"/>
      <c r="F43" s="11"/>
    </row>
    <row r="44" spans="1:6" x14ac:dyDescent="0.25">
      <c r="A44" s="468" t="s">
        <v>681</v>
      </c>
      <c r="B44" s="468"/>
      <c r="C44" s="332" t="str">
        <f>IFERROR(C41/$C$39,"")</f>
        <v/>
      </c>
      <c r="D44" s="11"/>
      <c r="E44" s="11"/>
      <c r="F44" s="11"/>
    </row>
    <row r="45" spans="1:6" x14ac:dyDescent="0.25">
      <c r="A45" s="11"/>
      <c r="B45" s="11"/>
      <c r="C45" s="11"/>
      <c r="D45" s="11"/>
      <c r="E45" s="11"/>
      <c r="F45" s="11"/>
    </row>
    <row r="46" spans="1:6" x14ac:dyDescent="0.25">
      <c r="A46" s="25" t="s">
        <v>682</v>
      </c>
      <c r="B46" s="25"/>
      <c r="C46" s="11"/>
      <c r="D46" s="11"/>
      <c r="E46" s="11"/>
      <c r="F46" s="11"/>
    </row>
    <row r="47" spans="1:6" x14ac:dyDescent="0.25">
      <c r="A47" s="468" t="s">
        <v>683</v>
      </c>
      <c r="B47" s="468"/>
      <c r="C47" s="330">
        <f>IFERROR('Supervisor&amp;Manager Interview'!D4,"")</f>
        <v>0</v>
      </c>
      <c r="D47" s="11"/>
      <c r="E47" s="11"/>
      <c r="F47" s="11"/>
    </row>
    <row r="48" spans="1:6" x14ac:dyDescent="0.25">
      <c r="A48" s="11"/>
      <c r="B48" s="11"/>
      <c r="C48" s="11"/>
      <c r="D48" s="11"/>
      <c r="E48" s="11"/>
      <c r="F48" s="11"/>
    </row>
    <row r="49" spans="1:6" x14ac:dyDescent="0.25">
      <c r="A49" s="25" t="s">
        <v>684</v>
      </c>
      <c r="B49" s="25"/>
      <c r="C49" s="11"/>
      <c r="D49" s="11"/>
      <c r="E49" s="11"/>
      <c r="F49" s="11"/>
    </row>
    <row r="50" spans="1:6" x14ac:dyDescent="0.25">
      <c r="A50" s="468" t="s">
        <v>685</v>
      </c>
      <c r="B50" s="468"/>
      <c r="C50" s="330">
        <f>IFERROR('Committee Interview'!D4,"")</f>
        <v>0</v>
      </c>
      <c r="D50" s="11"/>
      <c r="E50" s="11"/>
      <c r="F50" s="11"/>
    </row>
    <row r="51" spans="1:6" x14ac:dyDescent="0.25">
      <c r="A51" s="11"/>
      <c r="B51" s="11"/>
      <c r="C51" s="11"/>
      <c r="D51" s="11"/>
      <c r="E51" s="11"/>
      <c r="F51" s="11"/>
    </row>
    <row r="52" spans="1:6" x14ac:dyDescent="0.25">
      <c r="A52" s="328" t="s">
        <v>686</v>
      </c>
      <c r="B52" s="11"/>
      <c r="C52" s="11"/>
      <c r="D52" s="11"/>
      <c r="E52" s="11"/>
      <c r="F52" s="11"/>
    </row>
    <row r="53" spans="1:6" x14ac:dyDescent="0.25">
      <c r="A53" s="468" t="s">
        <v>687</v>
      </c>
      <c r="B53" s="468"/>
      <c r="C53" s="333">
        <f>IFERROR(AVERAGE(D18:D31),0%)</f>
        <v>0</v>
      </c>
      <c r="D53" s="11"/>
      <c r="E53" s="11"/>
      <c r="F53" s="11"/>
    </row>
    <row r="54" spans="1:6" x14ac:dyDescent="0.25">
      <c r="A54" s="468" t="s">
        <v>701</v>
      </c>
      <c r="B54" s="468"/>
      <c r="C54" s="333">
        <f>IFERROR(AVERAGE(E18:E31),0%)</f>
        <v>0</v>
      </c>
      <c r="D54" s="11"/>
      <c r="E54" s="11"/>
      <c r="F54" s="11"/>
    </row>
    <row r="55" spans="1:6" x14ac:dyDescent="0.25">
      <c r="A55" s="469" t="s">
        <v>316</v>
      </c>
      <c r="B55" s="469"/>
      <c r="C55" s="334" t="str">
        <f>IF((AND(D18&gt;=50%,D19&gt;=50%, D20&gt;=50%,D21&gt;=50%,D22&gt;=50%,D23&gt;=50%,D24&gt;=50%,D25&gt;=50%,D26&gt;=50%,D27&gt;=50%,D28&gt;=50%,D29&gt;=50%,D30&gt;=50%,D31&gt;=50%,D32="Complete",C53&gt;=70%)),"YES","NO")</f>
        <v>NO</v>
      </c>
      <c r="D55" s="11"/>
      <c r="E55" s="11"/>
      <c r="F55" s="11"/>
    </row>
    <row r="56" spans="1:6" x14ac:dyDescent="0.25">
      <c r="A56" s="11"/>
      <c r="B56" s="11"/>
      <c r="C56" s="11"/>
      <c r="D56" s="11"/>
      <c r="E56" s="11"/>
      <c r="F56" s="11"/>
    </row>
    <row r="57" spans="1:6" x14ac:dyDescent="0.25">
      <c r="A57" s="335"/>
      <c r="B57" s="335"/>
      <c r="C57" s="335"/>
      <c r="D57" s="335"/>
      <c r="E57" s="335"/>
      <c r="F57" s="335"/>
    </row>
  </sheetData>
  <sheetProtection password="99D5" sheet="1" objects="1" scenarios="1"/>
  <mergeCells count="31">
    <mergeCell ref="A16:A17"/>
    <mergeCell ref="B16:B17"/>
    <mergeCell ref="C16:C17"/>
    <mergeCell ref="H13:H17"/>
    <mergeCell ref="X2:AD2"/>
    <mergeCell ref="N13:Y13"/>
    <mergeCell ref="AA13:AG13"/>
    <mergeCell ref="AA14:AG14"/>
    <mergeCell ref="N14:Y14"/>
    <mergeCell ref="P15:Q15"/>
    <mergeCell ref="T15:U15"/>
    <mergeCell ref="V15:W15"/>
    <mergeCell ref="I2:V2"/>
    <mergeCell ref="L13:M16"/>
    <mergeCell ref="I13:K16"/>
    <mergeCell ref="A50:B50"/>
    <mergeCell ref="A53:B53"/>
    <mergeCell ref="A54:B54"/>
    <mergeCell ref="A55:B55"/>
    <mergeCell ref="B10:E10"/>
    <mergeCell ref="A36:B36"/>
    <mergeCell ref="A39:B39"/>
    <mergeCell ref="A40:B40"/>
    <mergeCell ref="A41:B41"/>
    <mergeCell ref="B12:E12"/>
    <mergeCell ref="A43:B43"/>
    <mergeCell ref="A44:B44"/>
    <mergeCell ref="A47:B47"/>
    <mergeCell ref="A33:F33"/>
    <mergeCell ref="D16:E16"/>
    <mergeCell ref="F16:F17"/>
  </mergeCells>
  <pageMargins left="0.7" right="0.7" top="0.75" bottom="0.75" header="0.3" footer="0.3"/>
  <pageSetup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65"/>
  <sheetViews>
    <sheetView zoomScaleNormal="100" workbookViewId="0">
      <selection activeCell="F15" sqref="F15"/>
    </sheetView>
  </sheetViews>
  <sheetFormatPr defaultRowHeight="15" x14ac:dyDescent="0.25"/>
  <cols>
    <col min="1" max="1" width="147.140625" customWidth="1"/>
    <col min="2" max="2" width="9.140625" style="335"/>
  </cols>
  <sheetData>
    <row r="1" spans="1:4" x14ac:dyDescent="0.25">
      <c r="A1" s="11"/>
    </row>
    <row r="2" spans="1:4" x14ac:dyDescent="0.25">
      <c r="A2" s="11"/>
    </row>
    <row r="3" spans="1:4" x14ac:dyDescent="0.25">
      <c r="A3" s="11"/>
    </row>
    <row r="4" spans="1:4" x14ac:dyDescent="0.25">
      <c r="A4" s="11"/>
    </row>
    <row r="5" spans="1:4" x14ac:dyDescent="0.25">
      <c r="A5" s="11"/>
    </row>
    <row r="6" spans="1:4" x14ac:dyDescent="0.25">
      <c r="A6" s="11"/>
    </row>
    <row r="7" spans="1:4" x14ac:dyDescent="0.25">
      <c r="A7" s="11"/>
    </row>
    <row r="8" spans="1:4" x14ac:dyDescent="0.25">
      <c r="A8" s="11"/>
    </row>
    <row r="9" spans="1:4" x14ac:dyDescent="0.25">
      <c r="A9" s="11"/>
    </row>
    <row r="10" spans="1:4" x14ac:dyDescent="0.25">
      <c r="A10" s="11"/>
    </row>
    <row r="11" spans="1:4" x14ac:dyDescent="0.25">
      <c r="A11" s="11"/>
    </row>
    <row r="12" spans="1:4" x14ac:dyDescent="0.25">
      <c r="A12" s="11"/>
    </row>
    <row r="13" spans="1:4" s="357" customFormat="1" ht="15.75" x14ac:dyDescent="0.25">
      <c r="A13" s="355" t="s">
        <v>317</v>
      </c>
      <c r="B13" s="356"/>
      <c r="D13"/>
    </row>
    <row r="14" spans="1:4" s="357" customFormat="1" ht="30" x14ac:dyDescent="0.25">
      <c r="A14" s="358" t="s">
        <v>886</v>
      </c>
      <c r="B14" s="356"/>
    </row>
    <row r="15" spans="1:4" s="357" customFormat="1" ht="120" x14ac:dyDescent="0.25">
      <c r="A15" s="358" t="s">
        <v>708</v>
      </c>
      <c r="B15" s="356"/>
    </row>
    <row r="16" spans="1:4" s="357" customFormat="1" ht="105" x14ac:dyDescent="0.25">
      <c r="A16" s="358" t="s">
        <v>709</v>
      </c>
      <c r="B16" s="356"/>
    </row>
    <row r="17" spans="1:2" s="357" customFormat="1" x14ac:dyDescent="0.25">
      <c r="A17" s="359"/>
      <c r="B17" s="356"/>
    </row>
    <row r="18" spans="1:2" s="357" customFormat="1" x14ac:dyDescent="0.25">
      <c r="A18" s="359"/>
      <c r="B18" s="356"/>
    </row>
    <row r="19" spans="1:2" s="357" customFormat="1" x14ac:dyDescent="0.25">
      <c r="A19" s="359"/>
      <c r="B19" s="356"/>
    </row>
    <row r="20" spans="1:2" s="357" customFormat="1" x14ac:dyDescent="0.25">
      <c r="A20" s="360"/>
      <c r="B20" s="356"/>
    </row>
    <row r="21" spans="1:2" s="357" customFormat="1" ht="15.75" x14ac:dyDescent="0.25">
      <c r="A21" s="355" t="s">
        <v>318</v>
      </c>
      <c r="B21" s="356"/>
    </row>
    <row r="22" spans="1:2" s="357" customFormat="1" ht="60" x14ac:dyDescent="0.25">
      <c r="A22" s="358" t="s">
        <v>710</v>
      </c>
      <c r="B22" s="356"/>
    </row>
    <row r="23" spans="1:2" s="357" customFormat="1" x14ac:dyDescent="0.25">
      <c r="A23" s="361"/>
      <c r="B23" s="356"/>
    </row>
    <row r="24" spans="1:2" s="357" customFormat="1" ht="15.75" x14ac:dyDescent="0.25">
      <c r="A24" s="355" t="s">
        <v>599</v>
      </c>
      <c r="B24" s="356"/>
    </row>
    <row r="25" spans="1:2" s="357" customFormat="1" ht="45" x14ac:dyDescent="0.25">
      <c r="A25" s="358" t="s">
        <v>711</v>
      </c>
      <c r="B25" s="356"/>
    </row>
    <row r="26" spans="1:2" s="357" customFormat="1" x14ac:dyDescent="0.25">
      <c r="A26" s="280"/>
      <c r="B26" s="356"/>
    </row>
    <row r="27" spans="1:2" s="357" customFormat="1" x14ac:dyDescent="0.25">
      <c r="A27" s="280"/>
      <c r="B27" s="356"/>
    </row>
    <row r="28" spans="1:2" s="357" customFormat="1" x14ac:dyDescent="0.25">
      <c r="A28" s="361"/>
      <c r="B28" s="356"/>
    </row>
    <row r="29" spans="1:2" s="357" customFormat="1" ht="15.75" x14ac:dyDescent="0.25">
      <c r="A29" s="355" t="s">
        <v>319</v>
      </c>
      <c r="B29" s="356"/>
    </row>
    <row r="30" spans="1:2" s="357" customFormat="1" ht="45" x14ac:dyDescent="0.25">
      <c r="A30" s="362" t="s">
        <v>670</v>
      </c>
      <c r="B30" s="356"/>
    </row>
    <row r="31" spans="1:2" s="357" customFormat="1" x14ac:dyDescent="0.25">
      <c r="A31" s="360"/>
      <c r="B31" s="356"/>
    </row>
    <row r="32" spans="1:2" s="357" customFormat="1" x14ac:dyDescent="0.25">
      <c r="A32" s="360"/>
      <c r="B32" s="356"/>
    </row>
    <row r="33" spans="1:2" s="357" customFormat="1" ht="15.75" x14ac:dyDescent="0.25">
      <c r="A33" s="355" t="s">
        <v>320</v>
      </c>
      <c r="B33" s="356"/>
    </row>
    <row r="34" spans="1:2" s="357" customFormat="1" ht="30" x14ac:dyDescent="0.25">
      <c r="A34" s="362" t="s">
        <v>671</v>
      </c>
      <c r="B34" s="356"/>
    </row>
    <row r="35" spans="1:2" s="357" customFormat="1" x14ac:dyDescent="0.25">
      <c r="A35" s="360"/>
      <c r="B35" s="356"/>
    </row>
    <row r="36" spans="1:2" s="357" customFormat="1" x14ac:dyDescent="0.25">
      <c r="A36" s="360"/>
      <c r="B36" s="356"/>
    </row>
    <row r="37" spans="1:2" s="357" customFormat="1" x14ac:dyDescent="0.25">
      <c r="A37" s="363" t="s">
        <v>321</v>
      </c>
      <c r="B37" s="356"/>
    </row>
    <row r="38" spans="1:2" s="357" customFormat="1" ht="105" x14ac:dyDescent="0.25">
      <c r="A38" s="364" t="s">
        <v>712</v>
      </c>
      <c r="B38" s="356"/>
    </row>
    <row r="39" spans="1:2" s="357" customFormat="1" x14ac:dyDescent="0.25">
      <c r="A39" s="364"/>
      <c r="B39" s="356"/>
    </row>
    <row r="40" spans="1:2" s="357" customFormat="1" x14ac:dyDescent="0.25">
      <c r="A40" s="360"/>
      <c r="B40" s="356"/>
    </row>
    <row r="41" spans="1:2" s="357" customFormat="1" x14ac:dyDescent="0.25">
      <c r="A41" s="363" t="s">
        <v>713</v>
      </c>
      <c r="B41" s="356"/>
    </row>
    <row r="42" spans="1:2" s="357" customFormat="1" ht="75" x14ac:dyDescent="0.25">
      <c r="A42" s="364" t="s">
        <v>753</v>
      </c>
      <c r="B42" s="356"/>
    </row>
    <row r="43" spans="1:2" s="357" customFormat="1" x14ac:dyDescent="0.25">
      <c r="A43" s="360"/>
      <c r="B43" s="356"/>
    </row>
    <row r="44" spans="1:2" s="357" customFormat="1" x14ac:dyDescent="0.25">
      <c r="A44" s="363" t="s">
        <v>322</v>
      </c>
      <c r="B44" s="356"/>
    </row>
    <row r="45" spans="1:2" s="357" customFormat="1" ht="60" x14ac:dyDescent="0.25">
      <c r="A45" s="364" t="s">
        <v>754</v>
      </c>
      <c r="B45" s="356"/>
    </row>
    <row r="46" spans="1:2" s="357" customFormat="1" x14ac:dyDescent="0.25">
      <c r="A46" s="365"/>
      <c r="B46" s="356"/>
    </row>
    <row r="47" spans="1:2" s="357" customFormat="1" x14ac:dyDescent="0.25">
      <c r="A47" s="365"/>
      <c r="B47" s="356"/>
    </row>
    <row r="48" spans="1:2" s="357" customFormat="1" x14ac:dyDescent="0.25">
      <c r="A48" s="365"/>
      <c r="B48" s="356"/>
    </row>
    <row r="49" spans="1:2" s="357" customFormat="1" ht="90.75" x14ac:dyDescent="0.25">
      <c r="A49" s="351" t="s">
        <v>714</v>
      </c>
      <c r="B49" s="356"/>
    </row>
    <row r="50" spans="1:2" x14ac:dyDescent="0.25">
      <c r="A50" s="351"/>
    </row>
    <row r="51" spans="1:2" x14ac:dyDescent="0.25">
      <c r="A51" s="353" t="s">
        <v>827</v>
      </c>
    </row>
    <row r="52" spans="1:2" x14ac:dyDescent="0.25">
      <c r="A52" s="400"/>
    </row>
    <row r="53" spans="1:2" x14ac:dyDescent="0.25">
      <c r="A53" s="352" t="s">
        <v>828</v>
      </c>
    </row>
    <row r="54" spans="1:2" x14ac:dyDescent="0.25">
      <c r="A54" s="400"/>
    </row>
    <row r="55" spans="1:2" x14ac:dyDescent="0.25">
      <c r="A55" s="11"/>
    </row>
    <row r="56" spans="1:2" x14ac:dyDescent="0.25">
      <c r="A56" s="11"/>
    </row>
    <row r="57" spans="1:2" x14ac:dyDescent="0.25">
      <c r="A57" s="11"/>
    </row>
    <row r="58" spans="1:2" x14ac:dyDescent="0.25">
      <c r="A58" s="11"/>
    </row>
    <row r="59" spans="1:2" x14ac:dyDescent="0.25">
      <c r="A59" s="335"/>
    </row>
    <row r="60" spans="1:2" x14ac:dyDescent="0.25">
      <c r="A60" s="335"/>
    </row>
    <row r="61" spans="1:2" x14ac:dyDescent="0.25">
      <c r="A61" s="335"/>
    </row>
    <row r="62" spans="1:2" x14ac:dyDescent="0.25">
      <c r="A62" s="335"/>
    </row>
    <row r="63" spans="1:2" x14ac:dyDescent="0.25">
      <c r="A63" s="335"/>
    </row>
    <row r="64" spans="1:2" x14ac:dyDescent="0.25">
      <c r="A64" s="335"/>
    </row>
    <row r="65" spans="1:1" x14ac:dyDescent="0.25">
      <c r="A65" s="335"/>
    </row>
    <row r="66" spans="1:1" x14ac:dyDescent="0.25">
      <c r="A66" s="335"/>
    </row>
    <row r="67" spans="1:1" x14ac:dyDescent="0.25">
      <c r="A67" s="335"/>
    </row>
    <row r="68" spans="1:1" x14ac:dyDescent="0.25">
      <c r="A68" s="335"/>
    </row>
    <row r="69" spans="1:1" x14ac:dyDescent="0.25">
      <c r="A69" s="335"/>
    </row>
    <row r="70" spans="1:1" x14ac:dyDescent="0.25">
      <c r="A70" s="335"/>
    </row>
    <row r="71" spans="1:1" x14ac:dyDescent="0.25">
      <c r="A71" s="335"/>
    </row>
    <row r="72" spans="1:1" x14ac:dyDescent="0.25">
      <c r="A72" s="335"/>
    </row>
    <row r="73" spans="1:1" x14ac:dyDescent="0.25">
      <c r="A73" s="335"/>
    </row>
    <row r="74" spans="1:1" x14ac:dyDescent="0.25">
      <c r="A74" s="335"/>
    </row>
    <row r="75" spans="1:1" x14ac:dyDescent="0.25">
      <c r="A75" s="335"/>
    </row>
    <row r="76" spans="1:1" x14ac:dyDescent="0.25">
      <c r="A76" s="335"/>
    </row>
    <row r="77" spans="1:1" x14ac:dyDescent="0.25">
      <c r="A77" s="335"/>
    </row>
    <row r="78" spans="1:1" x14ac:dyDescent="0.25">
      <c r="A78" s="335"/>
    </row>
    <row r="79" spans="1:1" x14ac:dyDescent="0.25">
      <c r="A79" s="335"/>
    </row>
    <row r="80" spans="1:1" x14ac:dyDescent="0.25">
      <c r="A80" s="335"/>
    </row>
    <row r="81" spans="1:1" x14ac:dyDescent="0.25">
      <c r="A81" s="335"/>
    </row>
    <row r="82" spans="1:1" x14ac:dyDescent="0.25">
      <c r="A82" s="335"/>
    </row>
    <row r="83" spans="1:1" x14ac:dyDescent="0.25">
      <c r="A83" s="335"/>
    </row>
    <row r="84" spans="1:1" x14ac:dyDescent="0.25">
      <c r="A84" s="335"/>
    </row>
    <row r="85" spans="1:1" x14ac:dyDescent="0.25">
      <c r="A85" s="335"/>
    </row>
    <row r="86" spans="1:1" x14ac:dyDescent="0.25">
      <c r="A86" s="335"/>
    </row>
    <row r="87" spans="1:1" x14ac:dyDescent="0.25">
      <c r="A87" s="335"/>
    </row>
    <row r="88" spans="1:1" x14ac:dyDescent="0.25">
      <c r="A88" s="335"/>
    </row>
    <row r="89" spans="1:1" x14ac:dyDescent="0.25">
      <c r="A89" s="335"/>
    </row>
    <row r="90" spans="1:1" x14ac:dyDescent="0.25">
      <c r="A90" s="335"/>
    </row>
    <row r="91" spans="1:1" x14ac:dyDescent="0.25">
      <c r="A91" s="335"/>
    </row>
    <row r="92" spans="1:1" x14ac:dyDescent="0.25">
      <c r="A92" s="335"/>
    </row>
    <row r="93" spans="1:1" x14ac:dyDescent="0.25">
      <c r="A93" s="335"/>
    </row>
    <row r="94" spans="1:1" x14ac:dyDescent="0.25">
      <c r="A94" s="335"/>
    </row>
    <row r="95" spans="1:1" x14ac:dyDescent="0.25">
      <c r="A95" s="335"/>
    </row>
    <row r="96" spans="1:1" x14ac:dyDescent="0.25">
      <c r="A96" s="335"/>
    </row>
    <row r="97" spans="1:1" x14ac:dyDescent="0.25">
      <c r="A97" s="335"/>
    </row>
    <row r="98" spans="1:1" x14ac:dyDescent="0.25">
      <c r="A98" s="335"/>
    </row>
    <row r="99" spans="1:1" x14ac:dyDescent="0.25">
      <c r="A99" s="335"/>
    </row>
    <row r="100" spans="1:1" x14ac:dyDescent="0.25">
      <c r="A100" s="335"/>
    </row>
    <row r="101" spans="1:1" x14ac:dyDescent="0.25">
      <c r="A101" s="335"/>
    </row>
    <row r="102" spans="1:1" x14ac:dyDescent="0.25">
      <c r="A102" s="335"/>
    </row>
    <row r="103" spans="1:1" x14ac:dyDescent="0.25">
      <c r="A103" s="335"/>
    </row>
    <row r="104" spans="1:1" x14ac:dyDescent="0.25">
      <c r="A104" s="335"/>
    </row>
    <row r="105" spans="1:1" x14ac:dyDescent="0.25">
      <c r="A105" s="335"/>
    </row>
    <row r="106" spans="1:1" x14ac:dyDescent="0.25">
      <c r="A106" s="335"/>
    </row>
    <row r="107" spans="1:1" x14ac:dyDescent="0.25">
      <c r="A107" s="335"/>
    </row>
    <row r="108" spans="1:1" x14ac:dyDescent="0.25">
      <c r="A108" s="335"/>
    </row>
    <row r="109" spans="1:1" x14ac:dyDescent="0.25">
      <c r="A109" s="335"/>
    </row>
    <row r="110" spans="1:1" x14ac:dyDescent="0.25">
      <c r="A110" s="335"/>
    </row>
    <row r="111" spans="1:1" x14ac:dyDescent="0.25">
      <c r="A111" s="335"/>
    </row>
    <row r="112" spans="1:1" x14ac:dyDescent="0.25">
      <c r="A112" s="335"/>
    </row>
    <row r="113" spans="1:1" x14ac:dyDescent="0.25">
      <c r="A113" s="335"/>
    </row>
    <row r="114" spans="1:1" x14ac:dyDescent="0.25">
      <c r="A114" s="335"/>
    </row>
    <row r="115" spans="1:1" x14ac:dyDescent="0.25">
      <c r="A115" s="335"/>
    </row>
    <row r="116" spans="1:1" x14ac:dyDescent="0.25">
      <c r="A116" s="335"/>
    </row>
    <row r="117" spans="1:1" x14ac:dyDescent="0.25">
      <c r="A117" s="335"/>
    </row>
    <row r="118" spans="1:1" x14ac:dyDescent="0.25">
      <c r="A118" s="335"/>
    </row>
    <row r="119" spans="1:1" x14ac:dyDescent="0.25">
      <c r="A119" s="335"/>
    </row>
    <row r="120" spans="1:1" x14ac:dyDescent="0.25">
      <c r="A120" s="335"/>
    </row>
    <row r="121" spans="1:1" x14ac:dyDescent="0.25">
      <c r="A121" s="335"/>
    </row>
    <row r="122" spans="1:1" x14ac:dyDescent="0.25">
      <c r="A122" s="335"/>
    </row>
    <row r="123" spans="1:1" x14ac:dyDescent="0.25">
      <c r="A123" s="335"/>
    </row>
    <row r="124" spans="1:1" x14ac:dyDescent="0.25">
      <c r="A124" s="335"/>
    </row>
    <row r="125" spans="1:1" x14ac:dyDescent="0.25">
      <c r="A125" s="335"/>
    </row>
    <row r="126" spans="1:1" x14ac:dyDescent="0.25">
      <c r="A126" s="335"/>
    </row>
    <row r="127" spans="1:1" x14ac:dyDescent="0.25">
      <c r="A127" s="335"/>
    </row>
    <row r="128" spans="1:1" x14ac:dyDescent="0.25">
      <c r="A128" s="335"/>
    </row>
    <row r="129" spans="1:1" x14ac:dyDescent="0.25">
      <c r="A129" s="335"/>
    </row>
    <row r="130" spans="1:1" x14ac:dyDescent="0.25">
      <c r="A130" s="335"/>
    </row>
    <row r="131" spans="1:1" x14ac:dyDescent="0.25">
      <c r="A131" s="335"/>
    </row>
    <row r="132" spans="1:1" x14ac:dyDescent="0.25">
      <c r="A132" s="335"/>
    </row>
    <row r="133" spans="1:1" x14ac:dyDescent="0.25">
      <c r="A133" s="335"/>
    </row>
    <row r="134" spans="1:1" x14ac:dyDescent="0.25">
      <c r="A134" s="335"/>
    </row>
    <row r="135" spans="1:1" x14ac:dyDescent="0.25">
      <c r="A135" s="335"/>
    </row>
    <row r="136" spans="1:1" x14ac:dyDescent="0.25">
      <c r="A136" s="335"/>
    </row>
    <row r="137" spans="1:1" x14ac:dyDescent="0.25">
      <c r="A137" s="335"/>
    </row>
    <row r="138" spans="1:1" x14ac:dyDescent="0.25">
      <c r="A138" s="335"/>
    </row>
    <row r="139" spans="1:1" x14ac:dyDescent="0.25">
      <c r="A139" s="335"/>
    </row>
    <row r="140" spans="1:1" x14ac:dyDescent="0.25">
      <c r="A140" s="335"/>
    </row>
    <row r="141" spans="1:1" x14ac:dyDescent="0.25">
      <c r="A141" s="335"/>
    </row>
    <row r="142" spans="1:1" x14ac:dyDescent="0.25">
      <c r="A142" s="335"/>
    </row>
    <row r="143" spans="1:1" x14ac:dyDescent="0.25">
      <c r="A143" s="335"/>
    </row>
    <row r="144" spans="1:1" x14ac:dyDescent="0.25">
      <c r="A144" s="335"/>
    </row>
    <row r="145" spans="1:1" x14ac:dyDescent="0.25">
      <c r="A145" s="335"/>
    </row>
    <row r="146" spans="1:1" x14ac:dyDescent="0.25">
      <c r="A146" s="335"/>
    </row>
    <row r="147" spans="1:1" x14ac:dyDescent="0.25">
      <c r="A147" s="335"/>
    </row>
    <row r="148" spans="1:1" x14ac:dyDescent="0.25">
      <c r="A148" s="335"/>
    </row>
    <row r="149" spans="1:1" x14ac:dyDescent="0.25">
      <c r="A149" s="335"/>
    </row>
    <row r="150" spans="1:1" x14ac:dyDescent="0.25">
      <c r="A150" s="335"/>
    </row>
    <row r="151" spans="1:1" x14ac:dyDescent="0.25">
      <c r="A151" s="335"/>
    </row>
    <row r="152" spans="1:1" x14ac:dyDescent="0.25">
      <c r="A152" s="335"/>
    </row>
    <row r="153" spans="1:1" x14ac:dyDescent="0.25">
      <c r="A153" s="335"/>
    </row>
    <row r="154" spans="1:1" x14ac:dyDescent="0.25">
      <c r="A154" s="335"/>
    </row>
    <row r="155" spans="1:1" x14ac:dyDescent="0.25">
      <c r="A155" s="335"/>
    </row>
    <row r="156" spans="1:1" x14ac:dyDescent="0.25">
      <c r="A156" s="335"/>
    </row>
    <row r="157" spans="1:1" x14ac:dyDescent="0.25">
      <c r="A157" s="335"/>
    </row>
    <row r="158" spans="1:1" x14ac:dyDescent="0.25">
      <c r="A158" s="335"/>
    </row>
    <row r="159" spans="1:1" x14ac:dyDescent="0.25">
      <c r="A159" s="335"/>
    </row>
    <row r="160" spans="1:1" x14ac:dyDescent="0.25">
      <c r="A160" s="335"/>
    </row>
    <row r="161" spans="1:1" x14ac:dyDescent="0.25">
      <c r="A161" s="335"/>
    </row>
    <row r="162" spans="1:1" x14ac:dyDescent="0.25">
      <c r="A162" s="335"/>
    </row>
    <row r="163" spans="1:1" x14ac:dyDescent="0.25">
      <c r="A163" s="335"/>
    </row>
    <row r="164" spans="1:1" x14ac:dyDescent="0.25">
      <c r="A164" s="335"/>
    </row>
    <row r="165" spans="1:1" x14ac:dyDescent="0.25">
      <c r="A165" s="335"/>
    </row>
  </sheetData>
  <sheetProtection algorithmName="SHA-512" hashValue="6B2w3olhTVOSX4yyopmkF4Wh3W4A7QuMN/V/PvYLCJb53Vr0CD/ETAYz3UVo8pTAV8O5Mn0RnWgdISN/NQ2CWw==" saltValue="u35x29X7rL37vLJBaphnUQ==" spinCount="100000" sheet="1" objects="1" scenarios="1" formatCells="0"/>
  <pageMargins left="0.7" right="0.7"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04" r:id="rId4" name="Check Box 8">
              <controlPr defaultSize="0" autoFill="0" autoLine="0" autoPict="0">
                <anchor moveWithCells="1">
                  <from>
                    <xdr:col>0</xdr:col>
                    <xdr:colOff>66675</xdr:colOff>
                    <xdr:row>55</xdr:row>
                    <xdr:rowOff>9525</xdr:rowOff>
                  </from>
                  <to>
                    <xdr:col>0</xdr:col>
                    <xdr:colOff>266700</xdr:colOff>
                    <xdr:row>56</xdr:row>
                    <xdr:rowOff>114300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168"/>
  <sheetViews>
    <sheetView tabSelected="1" zoomScaleNormal="100" workbookViewId="0">
      <pane ySplit="3" topLeftCell="A64" activePane="bottomLeft" state="frozen"/>
      <selection activeCell="K50" sqref="K50"/>
      <selection pane="bottomLeft" activeCell="J8" sqref="J8"/>
    </sheetView>
  </sheetViews>
  <sheetFormatPr defaultRowHeight="15" x14ac:dyDescent="0.25"/>
  <cols>
    <col min="1" max="1" width="9.7109375" customWidth="1"/>
    <col min="2" max="2" width="9.140625" style="3"/>
    <col min="3" max="3" width="8.7109375" bestFit="1" customWidth="1"/>
    <col min="4" max="4" width="11.7109375" customWidth="1"/>
    <col min="5" max="5" width="30" customWidth="1"/>
    <col min="6" max="6" width="52.85546875" customWidth="1"/>
    <col min="7" max="7" width="4.5703125" style="178" bestFit="1" customWidth="1"/>
    <col min="8" max="8" width="10.28515625" style="3" bestFit="1" customWidth="1"/>
    <col min="9" max="9" width="9" style="3" bestFit="1" customWidth="1"/>
    <col min="10" max="10" width="27.7109375" style="436" customWidth="1"/>
  </cols>
  <sheetData>
    <row r="1" spans="1:12" x14ac:dyDescent="0.25">
      <c r="A1" s="11"/>
      <c r="B1" s="24"/>
      <c r="C1" s="11"/>
      <c r="D1" s="11"/>
      <c r="E1" s="11"/>
      <c r="F1" s="11"/>
      <c r="G1" s="87"/>
      <c r="H1" s="86"/>
      <c r="I1" s="86"/>
      <c r="J1" s="426"/>
      <c r="K1" s="11"/>
    </row>
    <row r="2" spans="1:12" x14ac:dyDescent="0.25">
      <c r="A2" s="11"/>
      <c r="B2" s="24"/>
      <c r="C2" s="11"/>
      <c r="D2" s="11"/>
      <c r="E2" s="11"/>
      <c r="F2" s="11"/>
      <c r="G2" s="87"/>
      <c r="H2" s="86"/>
      <c r="I2" s="86"/>
      <c r="J2" s="426"/>
      <c r="K2" s="11"/>
    </row>
    <row r="3" spans="1:12" ht="30" x14ac:dyDescent="0.25">
      <c r="A3" s="45" t="s">
        <v>323</v>
      </c>
      <c r="B3" s="45" t="s">
        <v>3</v>
      </c>
      <c r="C3" s="45" t="s">
        <v>4</v>
      </c>
      <c r="D3" s="45" t="s">
        <v>8</v>
      </c>
      <c r="E3" s="45" t="s">
        <v>0</v>
      </c>
      <c r="F3" s="45" t="s">
        <v>5</v>
      </c>
      <c r="G3" s="297" t="s">
        <v>555</v>
      </c>
      <c r="H3" s="45" t="s">
        <v>145</v>
      </c>
      <c r="I3" s="45" t="s">
        <v>324</v>
      </c>
      <c r="J3" s="427" t="s">
        <v>1</v>
      </c>
      <c r="K3" s="11"/>
      <c r="L3" s="241"/>
    </row>
    <row r="4" spans="1:12" ht="15" customHeight="1" x14ac:dyDescent="0.25">
      <c r="A4" s="503" t="s">
        <v>315</v>
      </c>
      <c r="B4" s="504"/>
      <c r="C4" s="504"/>
      <c r="D4" s="504"/>
      <c r="E4" s="504"/>
      <c r="F4" s="504"/>
      <c r="G4" s="97"/>
      <c r="H4" s="104"/>
      <c r="I4" s="97"/>
      <c r="J4" s="428"/>
      <c r="K4" s="11"/>
    </row>
    <row r="5" spans="1:12" s="27" customFormat="1" ht="140.25" x14ac:dyDescent="0.25">
      <c r="A5" s="28" t="s">
        <v>350</v>
      </c>
      <c r="B5" s="29" t="s">
        <v>6</v>
      </c>
      <c r="C5" s="29"/>
      <c r="D5" s="29" t="s">
        <v>7</v>
      </c>
      <c r="E5" s="28" t="s">
        <v>278</v>
      </c>
      <c r="F5" s="95" t="s">
        <v>767</v>
      </c>
      <c r="G5" s="320"/>
      <c r="H5" s="105">
        <v>5</v>
      </c>
      <c r="I5" s="414"/>
      <c r="J5" s="437"/>
      <c r="K5" s="140"/>
    </row>
    <row r="6" spans="1:12" s="27" customFormat="1" ht="63.75" x14ac:dyDescent="0.25">
      <c r="A6" s="28" t="s">
        <v>351</v>
      </c>
      <c r="B6" s="29"/>
      <c r="C6" s="29" t="s">
        <v>6</v>
      </c>
      <c r="D6" s="29" t="s">
        <v>7</v>
      </c>
      <c r="E6" s="28" t="s">
        <v>279</v>
      </c>
      <c r="F6" s="95" t="s">
        <v>146</v>
      </c>
      <c r="G6" s="320"/>
      <c r="H6" s="105">
        <v>10</v>
      </c>
      <c r="I6" s="322"/>
      <c r="J6" s="252"/>
      <c r="K6" s="140"/>
    </row>
    <row r="7" spans="1:12" s="27" customFormat="1" ht="38.25" x14ac:dyDescent="0.25">
      <c r="A7" s="28" t="s">
        <v>352</v>
      </c>
      <c r="B7" s="29" t="s">
        <v>6</v>
      </c>
      <c r="C7" s="29"/>
      <c r="D7" s="29" t="s">
        <v>7</v>
      </c>
      <c r="E7" s="28" t="s">
        <v>280</v>
      </c>
      <c r="F7" s="95" t="s">
        <v>768</v>
      </c>
      <c r="G7" s="320"/>
      <c r="H7" s="105">
        <v>5</v>
      </c>
      <c r="I7" s="322"/>
      <c r="J7" s="252"/>
      <c r="K7" s="140"/>
    </row>
    <row r="8" spans="1:12" s="27" customFormat="1" ht="63.75" x14ac:dyDescent="0.25">
      <c r="A8" s="28" t="s">
        <v>817</v>
      </c>
      <c r="B8" s="29" t="s">
        <v>6</v>
      </c>
      <c r="C8" s="29"/>
      <c r="D8" s="29" t="s">
        <v>7</v>
      </c>
      <c r="E8" s="28" t="s">
        <v>824</v>
      </c>
      <c r="F8" s="95" t="s">
        <v>825</v>
      </c>
      <c r="G8" s="320"/>
      <c r="H8" s="105">
        <v>5</v>
      </c>
      <c r="I8" s="322"/>
      <c r="J8" s="252"/>
      <c r="K8" s="140"/>
    </row>
    <row r="9" spans="1:12" s="27" customFormat="1" ht="38.25" x14ac:dyDescent="0.25">
      <c r="A9" s="28" t="s">
        <v>353</v>
      </c>
      <c r="B9" s="29" t="s">
        <v>6</v>
      </c>
      <c r="C9" s="29"/>
      <c r="D9" s="29" t="s">
        <v>7</v>
      </c>
      <c r="E9" s="28" t="s">
        <v>281</v>
      </c>
      <c r="F9" s="95" t="s">
        <v>769</v>
      </c>
      <c r="G9" s="320"/>
      <c r="H9" s="105">
        <v>5</v>
      </c>
      <c r="I9" s="322"/>
      <c r="J9" s="252"/>
      <c r="K9" s="140"/>
    </row>
    <row r="10" spans="1:12" s="27" customFormat="1" ht="76.5" x14ac:dyDescent="0.25">
      <c r="A10" s="28" t="s">
        <v>820</v>
      </c>
      <c r="B10" s="29" t="s">
        <v>6</v>
      </c>
      <c r="C10" s="29"/>
      <c r="D10" s="29" t="s">
        <v>7</v>
      </c>
      <c r="E10" s="28" t="s">
        <v>819</v>
      </c>
      <c r="F10" s="95" t="s">
        <v>818</v>
      </c>
      <c r="G10" s="320"/>
      <c r="H10" s="105">
        <v>5</v>
      </c>
      <c r="I10" s="322"/>
      <c r="J10" s="252"/>
      <c r="K10" s="140"/>
    </row>
    <row r="11" spans="1:12" s="27" customFormat="1" ht="89.25" x14ac:dyDescent="0.25">
      <c r="A11" s="28" t="s">
        <v>354</v>
      </c>
      <c r="B11" s="29"/>
      <c r="C11" s="29" t="s">
        <v>6</v>
      </c>
      <c r="D11" s="29" t="s">
        <v>7</v>
      </c>
      <c r="E11" s="28" t="s">
        <v>147</v>
      </c>
      <c r="F11" s="95" t="s">
        <v>215</v>
      </c>
      <c r="G11" s="320"/>
      <c r="H11" s="105">
        <v>5</v>
      </c>
      <c r="I11" s="414"/>
      <c r="J11" s="252"/>
      <c r="K11" s="140"/>
    </row>
    <row r="12" spans="1:12" s="27" customFormat="1" ht="76.5" x14ac:dyDescent="0.25">
      <c r="A12" s="28" t="s">
        <v>853</v>
      </c>
      <c r="B12" s="29"/>
      <c r="C12" s="29" t="s">
        <v>6</v>
      </c>
      <c r="D12" s="29" t="s">
        <v>311</v>
      </c>
      <c r="E12" s="28" t="s">
        <v>144</v>
      </c>
      <c r="F12" s="95" t="s">
        <v>216</v>
      </c>
      <c r="G12" s="320"/>
      <c r="H12" s="105">
        <v>10</v>
      </c>
      <c r="I12" s="322"/>
      <c r="J12" s="252"/>
      <c r="K12" s="140"/>
    </row>
    <row r="13" spans="1:12" s="27" customFormat="1" ht="114.75" x14ac:dyDescent="0.25">
      <c r="A13" s="28" t="s">
        <v>355</v>
      </c>
      <c r="B13" s="29"/>
      <c r="C13" s="29" t="s">
        <v>6</v>
      </c>
      <c r="D13" s="29" t="s">
        <v>7</v>
      </c>
      <c r="E13" s="28" t="s">
        <v>9</v>
      </c>
      <c r="F13" s="95" t="s">
        <v>217</v>
      </c>
      <c r="G13" s="320"/>
      <c r="H13" s="105">
        <v>10</v>
      </c>
      <c r="I13" s="322"/>
      <c r="J13" s="252"/>
      <c r="K13" s="140"/>
    </row>
    <row r="14" spans="1:12" s="27" customFormat="1" ht="76.5" x14ac:dyDescent="0.25">
      <c r="A14" s="28" t="s">
        <v>356</v>
      </c>
      <c r="B14" s="29" t="s">
        <v>6</v>
      </c>
      <c r="C14" s="29"/>
      <c r="D14" s="29" t="s">
        <v>7</v>
      </c>
      <c r="E14" s="28" t="s">
        <v>148</v>
      </c>
      <c r="F14" s="95" t="s">
        <v>836</v>
      </c>
      <c r="G14" s="320"/>
      <c r="H14" s="105">
        <v>5</v>
      </c>
      <c r="I14" s="414"/>
      <c r="J14" s="252"/>
      <c r="K14" s="140"/>
    </row>
    <row r="15" spans="1:12" s="27" customFormat="1" ht="38.25" x14ac:dyDescent="0.25">
      <c r="A15" s="28" t="s">
        <v>357</v>
      </c>
      <c r="B15" s="29"/>
      <c r="C15" s="29" t="s">
        <v>6</v>
      </c>
      <c r="D15" s="29" t="s">
        <v>7</v>
      </c>
      <c r="E15" s="28" t="s">
        <v>283</v>
      </c>
      <c r="F15" s="95" t="s">
        <v>744</v>
      </c>
      <c r="G15" s="320"/>
      <c r="H15" s="105">
        <v>5</v>
      </c>
      <c r="I15" s="414"/>
      <c r="J15" s="252"/>
      <c r="K15" s="140"/>
    </row>
    <row r="16" spans="1:12" s="27" customFormat="1" ht="76.5" x14ac:dyDescent="0.25">
      <c r="A16" s="28" t="s">
        <v>854</v>
      </c>
      <c r="B16" s="29"/>
      <c r="C16" s="29" t="s">
        <v>6</v>
      </c>
      <c r="D16" s="29" t="s">
        <v>311</v>
      </c>
      <c r="E16" s="28" t="s">
        <v>730</v>
      </c>
      <c r="F16" s="95" t="s">
        <v>731</v>
      </c>
      <c r="G16" s="320"/>
      <c r="H16" s="105">
        <v>10</v>
      </c>
      <c r="I16" s="322"/>
      <c r="J16" s="252"/>
      <c r="K16" s="140"/>
    </row>
    <row r="17" spans="1:11" s="27" customFormat="1" x14ac:dyDescent="0.25">
      <c r="A17" s="501" t="s">
        <v>573</v>
      </c>
      <c r="B17" s="502"/>
      <c r="C17" s="502"/>
      <c r="D17" s="502"/>
      <c r="E17" s="502"/>
      <c r="F17" s="502"/>
      <c r="G17" s="285"/>
      <c r="H17" s="106">
        <f>SUMIFS(H5:H16,B5:B16,"X",G5:G16,"&lt;&gt;N/A")</f>
        <v>30</v>
      </c>
      <c r="I17" s="323">
        <f>SUMIFS(I5:I16,B5:B16,"X",G5:G16,"&lt;&gt;N/A")</f>
        <v>0</v>
      </c>
      <c r="J17" s="429"/>
      <c r="K17" s="140"/>
    </row>
    <row r="18" spans="1:11" s="27" customFormat="1" x14ac:dyDescent="0.25">
      <c r="A18" s="501" t="s">
        <v>574</v>
      </c>
      <c r="B18" s="502"/>
      <c r="C18" s="502"/>
      <c r="D18" s="502"/>
      <c r="E18" s="502"/>
      <c r="F18" s="502"/>
      <c r="G18" s="285"/>
      <c r="H18" s="106">
        <f>SUMIFS(H5:H16,C5:C16,"X",G5:G16,"&lt;&gt;N/A")+IF(AND(G12="N/A",Observations!G10&lt;&gt;"N/A"),Observations!H10)+IF(AND(G16="N/A",Observations!G15&lt;&gt;"N/A"),Observations!H15)</f>
        <v>50</v>
      </c>
      <c r="I18" s="323">
        <f>SUMIFS(I5:I11,C5:C11,"X",G5:G11,"&lt;&gt;N/A") + SUMIFS(I13:I15,C13:C15,"X",G13:G15,"&lt;&gt;N/A")+MAX(Documents!I12,Observations!I10)+MAX(Documents!I16,Observations!I15)</f>
        <v>0</v>
      </c>
      <c r="J18" s="429"/>
      <c r="K18" s="140"/>
    </row>
    <row r="19" spans="1:11" s="27" customFormat="1" x14ac:dyDescent="0.25">
      <c r="A19" s="499" t="s">
        <v>727</v>
      </c>
      <c r="B19" s="500"/>
      <c r="C19" s="500"/>
      <c r="D19" s="500"/>
      <c r="E19" s="500"/>
      <c r="F19" s="500"/>
      <c r="G19" s="286"/>
      <c r="H19" s="89"/>
      <c r="I19" s="324"/>
      <c r="J19" s="430"/>
      <c r="K19" s="140"/>
    </row>
    <row r="20" spans="1:11" s="27" customFormat="1" ht="63.75" x14ac:dyDescent="0.25">
      <c r="A20" s="28" t="s">
        <v>365</v>
      </c>
      <c r="B20" s="29" t="s">
        <v>6</v>
      </c>
      <c r="C20" s="29"/>
      <c r="D20" s="29" t="s">
        <v>7</v>
      </c>
      <c r="E20" s="28" t="s">
        <v>71</v>
      </c>
      <c r="F20" s="95" t="s">
        <v>151</v>
      </c>
      <c r="G20" s="320"/>
      <c r="H20" s="105">
        <v>10</v>
      </c>
      <c r="I20" s="322"/>
      <c r="J20" s="252"/>
      <c r="K20" s="140"/>
    </row>
    <row r="21" spans="1:11" s="27" customFormat="1" ht="102" x14ac:dyDescent="0.25">
      <c r="A21" s="28" t="s">
        <v>366</v>
      </c>
      <c r="B21" s="29" t="s">
        <v>6</v>
      </c>
      <c r="C21" s="29"/>
      <c r="D21" s="29" t="s">
        <v>7</v>
      </c>
      <c r="E21" s="28" t="s">
        <v>72</v>
      </c>
      <c r="F21" s="95" t="s">
        <v>770</v>
      </c>
      <c r="G21" s="320"/>
      <c r="H21" s="105">
        <v>10</v>
      </c>
      <c r="I21" s="322"/>
      <c r="J21" s="252"/>
      <c r="K21" s="140"/>
    </row>
    <row r="22" spans="1:11" s="27" customFormat="1" ht="89.25" x14ac:dyDescent="0.25">
      <c r="A22" s="28" t="s">
        <v>367</v>
      </c>
      <c r="B22" s="29" t="s">
        <v>6</v>
      </c>
      <c r="C22" s="29"/>
      <c r="D22" s="29" t="s">
        <v>7</v>
      </c>
      <c r="E22" s="28" t="s">
        <v>73</v>
      </c>
      <c r="F22" s="95" t="s">
        <v>771</v>
      </c>
      <c r="G22" s="320"/>
      <c r="H22" s="105">
        <v>10</v>
      </c>
      <c r="I22" s="322"/>
      <c r="J22" s="252"/>
      <c r="K22" s="140"/>
    </row>
    <row r="23" spans="1:11" s="27" customFormat="1" ht="63.75" x14ac:dyDescent="0.25">
      <c r="A23" s="28" t="s">
        <v>368</v>
      </c>
      <c r="B23" s="29" t="s">
        <v>6</v>
      </c>
      <c r="C23" s="29"/>
      <c r="D23" s="29" t="s">
        <v>7</v>
      </c>
      <c r="E23" s="28" t="s">
        <v>74</v>
      </c>
      <c r="F23" s="95" t="s">
        <v>198</v>
      </c>
      <c r="G23" s="320"/>
      <c r="H23" s="105">
        <v>10</v>
      </c>
      <c r="I23" s="322"/>
      <c r="J23" s="252"/>
      <c r="K23" s="140"/>
    </row>
    <row r="24" spans="1:11" s="27" customFormat="1" ht="38.25" x14ac:dyDescent="0.25">
      <c r="A24" s="28" t="s">
        <v>369</v>
      </c>
      <c r="B24" s="29" t="s">
        <v>6</v>
      </c>
      <c r="C24" s="29"/>
      <c r="D24" s="29" t="s">
        <v>7</v>
      </c>
      <c r="E24" s="28" t="s">
        <v>221</v>
      </c>
      <c r="F24" s="95" t="s">
        <v>222</v>
      </c>
      <c r="G24" s="320"/>
      <c r="H24" s="105">
        <v>10</v>
      </c>
      <c r="I24" s="322"/>
      <c r="J24" s="252"/>
      <c r="K24" s="140"/>
    </row>
    <row r="25" spans="1:11" s="27" customFormat="1" ht="38.25" x14ac:dyDescent="0.25">
      <c r="A25" s="28" t="s">
        <v>370</v>
      </c>
      <c r="B25" s="29" t="s">
        <v>6</v>
      </c>
      <c r="C25" s="29"/>
      <c r="D25" s="29" t="s">
        <v>7</v>
      </c>
      <c r="E25" s="28" t="s">
        <v>223</v>
      </c>
      <c r="F25" s="95" t="s">
        <v>224</v>
      </c>
      <c r="G25" s="320"/>
      <c r="H25" s="105">
        <v>10</v>
      </c>
      <c r="I25" s="322"/>
      <c r="J25" s="252"/>
      <c r="K25" s="140"/>
    </row>
    <row r="26" spans="1:11" s="27" customFormat="1" ht="51" x14ac:dyDescent="0.25">
      <c r="A26" s="28" t="s">
        <v>371</v>
      </c>
      <c r="B26" s="29"/>
      <c r="C26" s="29" t="s">
        <v>6</v>
      </c>
      <c r="D26" s="29" t="s">
        <v>7</v>
      </c>
      <c r="E26" s="28" t="s">
        <v>75</v>
      </c>
      <c r="F26" s="95" t="s">
        <v>225</v>
      </c>
      <c r="G26" s="320"/>
      <c r="H26" s="105">
        <v>5</v>
      </c>
      <c r="I26" s="414"/>
      <c r="J26" s="252"/>
      <c r="K26" s="140"/>
    </row>
    <row r="27" spans="1:11" s="27" customFormat="1" x14ac:dyDescent="0.25">
      <c r="A27" s="501" t="s">
        <v>575</v>
      </c>
      <c r="B27" s="502"/>
      <c r="C27" s="502"/>
      <c r="D27" s="502"/>
      <c r="E27" s="502"/>
      <c r="F27" s="502"/>
      <c r="G27" s="98"/>
      <c r="H27" s="106">
        <f>SUMIFS(H20:H26,B20:B26,"X",G20:G26,"&lt;&gt;N/A")</f>
        <v>60</v>
      </c>
      <c r="I27" s="323">
        <f>SUMIFS(I20:I26,B20:B26,"X",G20:G26,"&lt;&gt;N/A")</f>
        <v>0</v>
      </c>
      <c r="J27" s="429"/>
      <c r="K27" s="140"/>
    </row>
    <row r="28" spans="1:11" s="27" customFormat="1" x14ac:dyDescent="0.25">
      <c r="A28" s="501" t="s">
        <v>592</v>
      </c>
      <c r="B28" s="502"/>
      <c r="C28" s="502"/>
      <c r="D28" s="502"/>
      <c r="E28" s="502"/>
      <c r="F28" s="502"/>
      <c r="G28" s="98"/>
      <c r="H28" s="106">
        <f>SUMIFS(H20:H26,C20:C26,"X",G20:G26,"&lt;&gt;N/A")</f>
        <v>5</v>
      </c>
      <c r="I28" s="323">
        <f>SUMIFS(I20:I26,C20:C26,"X",G20:G26,"&lt;&gt;N/A")</f>
        <v>0</v>
      </c>
      <c r="J28" s="429"/>
      <c r="K28" s="140"/>
    </row>
    <row r="29" spans="1:11" s="27" customFormat="1" x14ac:dyDescent="0.25">
      <c r="A29" s="499" t="s">
        <v>561</v>
      </c>
      <c r="B29" s="500"/>
      <c r="C29" s="500"/>
      <c r="D29" s="500"/>
      <c r="E29" s="500"/>
      <c r="F29" s="500"/>
      <c r="G29" s="92"/>
      <c r="H29" s="89"/>
      <c r="I29" s="324"/>
      <c r="J29" s="430"/>
      <c r="K29" s="140"/>
    </row>
    <row r="30" spans="1:11" s="27" customFormat="1" ht="38.25" x14ac:dyDescent="0.25">
      <c r="A30" s="28" t="s">
        <v>358</v>
      </c>
      <c r="B30" s="33" t="s">
        <v>6</v>
      </c>
      <c r="C30" s="33"/>
      <c r="D30" s="33" t="s">
        <v>7</v>
      </c>
      <c r="E30" s="40" t="s">
        <v>57</v>
      </c>
      <c r="F30" s="53" t="s">
        <v>152</v>
      </c>
      <c r="G30" s="253"/>
      <c r="H30" s="107">
        <v>5</v>
      </c>
      <c r="I30" s="414"/>
      <c r="J30" s="252"/>
      <c r="K30" s="140"/>
    </row>
    <row r="31" spans="1:11" s="27" customFormat="1" ht="204" x14ac:dyDescent="0.25">
      <c r="A31" s="28" t="s">
        <v>359</v>
      </c>
      <c r="B31" s="33" t="s">
        <v>6</v>
      </c>
      <c r="C31" s="33"/>
      <c r="D31" s="33" t="s">
        <v>7</v>
      </c>
      <c r="E31" s="38" t="s">
        <v>673</v>
      </c>
      <c r="F31" s="53" t="s">
        <v>772</v>
      </c>
      <c r="G31" s="253"/>
      <c r="H31" s="107">
        <v>10</v>
      </c>
      <c r="I31" s="322"/>
      <c r="J31" s="252"/>
      <c r="K31" s="140"/>
    </row>
    <row r="32" spans="1:11" s="27" customFormat="1" ht="216.75" x14ac:dyDescent="0.25">
      <c r="A32" s="28" t="s">
        <v>360</v>
      </c>
      <c r="B32" s="33" t="s">
        <v>6</v>
      </c>
      <c r="C32" s="33"/>
      <c r="D32" s="33" t="s">
        <v>7</v>
      </c>
      <c r="E32" s="38" t="s">
        <v>674</v>
      </c>
      <c r="F32" s="53" t="s">
        <v>773</v>
      </c>
      <c r="G32" s="253"/>
      <c r="H32" s="107">
        <v>10</v>
      </c>
      <c r="I32" s="322"/>
      <c r="J32" s="252"/>
      <c r="K32" s="140"/>
    </row>
    <row r="33" spans="1:11" s="27" customFormat="1" ht="102" x14ac:dyDescent="0.25">
      <c r="A33" s="28" t="s">
        <v>855</v>
      </c>
      <c r="B33" s="33"/>
      <c r="C33" s="33" t="s">
        <v>6</v>
      </c>
      <c r="D33" s="33" t="s">
        <v>312</v>
      </c>
      <c r="E33" s="38" t="s">
        <v>284</v>
      </c>
      <c r="F33" s="99" t="s">
        <v>364</v>
      </c>
      <c r="G33" s="253"/>
      <c r="H33" s="107">
        <v>5</v>
      </c>
      <c r="I33" s="414"/>
      <c r="J33" s="252"/>
      <c r="K33" s="140"/>
    </row>
    <row r="34" spans="1:11" s="27" customFormat="1" ht="38.25" x14ac:dyDescent="0.25">
      <c r="A34" s="28" t="s">
        <v>856</v>
      </c>
      <c r="B34" s="33"/>
      <c r="C34" s="33" t="s">
        <v>6</v>
      </c>
      <c r="D34" s="33" t="s">
        <v>312</v>
      </c>
      <c r="E34" s="38" t="s">
        <v>285</v>
      </c>
      <c r="F34" s="53" t="s">
        <v>289</v>
      </c>
      <c r="G34" s="253"/>
      <c r="H34" s="107">
        <v>5</v>
      </c>
      <c r="I34" s="414"/>
      <c r="J34" s="252"/>
      <c r="K34" s="140"/>
    </row>
    <row r="35" spans="1:11" s="27" customFormat="1" ht="38.25" x14ac:dyDescent="0.25">
      <c r="A35" s="28" t="s">
        <v>857</v>
      </c>
      <c r="B35" s="33"/>
      <c r="C35" s="33" t="s">
        <v>6</v>
      </c>
      <c r="D35" s="33" t="s">
        <v>312</v>
      </c>
      <c r="E35" s="38" t="s">
        <v>286</v>
      </c>
      <c r="F35" s="53" t="s">
        <v>153</v>
      </c>
      <c r="G35" s="253"/>
      <c r="H35" s="107">
        <v>5</v>
      </c>
      <c r="I35" s="414"/>
      <c r="J35" s="252"/>
      <c r="K35" s="140"/>
    </row>
    <row r="36" spans="1:11" s="27" customFormat="1" ht="114.75" x14ac:dyDescent="0.25">
      <c r="A36" s="28" t="s">
        <v>361</v>
      </c>
      <c r="B36" s="33"/>
      <c r="C36" s="33" t="s">
        <v>6</v>
      </c>
      <c r="D36" s="33" t="s">
        <v>7</v>
      </c>
      <c r="E36" s="38" t="s">
        <v>774</v>
      </c>
      <c r="F36" s="53" t="s">
        <v>775</v>
      </c>
      <c r="G36" s="253"/>
      <c r="H36" s="107">
        <v>5</v>
      </c>
      <c r="I36" s="414"/>
      <c r="J36" s="252"/>
      <c r="K36" s="140"/>
    </row>
    <row r="37" spans="1:11" s="27" customFormat="1" ht="102" x14ac:dyDescent="0.25">
      <c r="A37" s="28" t="s">
        <v>362</v>
      </c>
      <c r="B37" s="33"/>
      <c r="C37" s="33" t="s">
        <v>6</v>
      </c>
      <c r="D37" s="33" t="s">
        <v>7</v>
      </c>
      <c r="E37" s="38" t="s">
        <v>227</v>
      </c>
      <c r="F37" s="53" t="s">
        <v>776</v>
      </c>
      <c r="G37" s="253"/>
      <c r="H37" s="107">
        <v>5</v>
      </c>
      <c r="I37" s="414"/>
      <c r="J37" s="252"/>
      <c r="K37" s="140"/>
    </row>
    <row r="38" spans="1:11" s="27" customFormat="1" ht="63.75" x14ac:dyDescent="0.25">
      <c r="A38" s="28" t="s">
        <v>363</v>
      </c>
      <c r="B38" s="33"/>
      <c r="C38" s="33" t="s">
        <v>6</v>
      </c>
      <c r="D38" s="33" t="s">
        <v>7</v>
      </c>
      <c r="E38" s="38" t="s">
        <v>287</v>
      </c>
      <c r="F38" s="53" t="s">
        <v>288</v>
      </c>
      <c r="G38" s="253"/>
      <c r="H38" s="107">
        <v>5</v>
      </c>
      <c r="I38" s="414"/>
      <c r="J38" s="252"/>
      <c r="K38" s="140"/>
    </row>
    <row r="39" spans="1:11" s="27" customFormat="1" x14ac:dyDescent="0.25">
      <c r="A39" s="501" t="s">
        <v>576</v>
      </c>
      <c r="B39" s="502"/>
      <c r="C39" s="502"/>
      <c r="D39" s="502"/>
      <c r="E39" s="502"/>
      <c r="F39" s="502"/>
      <c r="G39" s="285"/>
      <c r="H39" s="106">
        <f>SUMIFS(H30:H38,B30:B38,"X",G30:G38,"&lt;&gt;N/A")</f>
        <v>25</v>
      </c>
      <c r="I39" s="323">
        <f>SUMIFS(I30:I38,B30:B38,"X",G30:G38,"&lt;&gt;N/A")</f>
        <v>0</v>
      </c>
      <c r="J39" s="429"/>
      <c r="K39" s="140"/>
    </row>
    <row r="40" spans="1:11" s="27" customFormat="1" x14ac:dyDescent="0.25">
      <c r="A40" s="501" t="s">
        <v>577</v>
      </c>
      <c r="B40" s="502"/>
      <c r="C40" s="502"/>
      <c r="D40" s="502"/>
      <c r="E40" s="502"/>
      <c r="F40" s="502"/>
      <c r="G40" s="285"/>
      <c r="H40" s="106">
        <f>SUMIFS(H30:H38,C30:C38,"X",G30:G38,"&lt;&gt;N/A")+IF(AND(G33="N/A",Observations!G22&lt;&gt;"N/A"),Observations!H22)+IF(AND(G34="N/A",Observations!G23&lt;&gt;"N/A"),Observations!H23)+IF(AND(G35="N/A",Observations!G24&lt;&gt;"N/A"),Observations!H24)</f>
        <v>30</v>
      </c>
      <c r="I40" s="323">
        <f>SUMIFS(I30:I32,C30:C32,"X",G30:G32,"&lt;&gt;N/A") + SUMIFS(I36:I38,C36:C38,"X",G36:G38,"&lt;&gt;N/A")+MIN(Documents!I33,Observations!I22)+MIN(Documents!I34,Observations!I23)+MIN(Documents!I35,Observations!I24)</f>
        <v>0</v>
      </c>
      <c r="J40" s="429"/>
      <c r="K40" s="140"/>
    </row>
    <row r="41" spans="1:11" s="27" customFormat="1" x14ac:dyDescent="0.25">
      <c r="A41" s="499" t="s">
        <v>469</v>
      </c>
      <c r="B41" s="500"/>
      <c r="C41" s="500"/>
      <c r="D41" s="500"/>
      <c r="E41" s="500"/>
      <c r="F41" s="500"/>
      <c r="G41" s="286"/>
      <c r="H41" s="89"/>
      <c r="I41" s="324"/>
      <c r="J41" s="430"/>
      <c r="K41" s="140"/>
    </row>
    <row r="42" spans="1:11" s="27" customFormat="1" ht="63.75" x14ac:dyDescent="0.25">
      <c r="A42" s="28" t="s">
        <v>372</v>
      </c>
      <c r="B42" s="33" t="s">
        <v>6</v>
      </c>
      <c r="C42" s="33"/>
      <c r="D42" s="33" t="s">
        <v>7</v>
      </c>
      <c r="E42" s="38" t="s">
        <v>777</v>
      </c>
      <c r="F42" s="100" t="s">
        <v>778</v>
      </c>
      <c r="G42" s="321"/>
      <c r="H42" s="105">
        <v>10</v>
      </c>
      <c r="I42" s="322"/>
      <c r="J42" s="252"/>
      <c r="K42" s="140"/>
    </row>
    <row r="43" spans="1:11" s="27" customFormat="1" ht="38.25" x14ac:dyDescent="0.25">
      <c r="A43" s="28" t="s">
        <v>373</v>
      </c>
      <c r="B43" s="33"/>
      <c r="C43" s="33" t="s">
        <v>6</v>
      </c>
      <c r="D43" s="33" t="s">
        <v>7</v>
      </c>
      <c r="E43" s="38" t="s">
        <v>60</v>
      </c>
      <c r="F43" s="100" t="s">
        <v>229</v>
      </c>
      <c r="G43" s="321"/>
      <c r="H43" s="105">
        <v>10</v>
      </c>
      <c r="I43" s="322"/>
      <c r="J43" s="252"/>
      <c r="K43" s="140"/>
    </row>
    <row r="44" spans="1:11" s="27" customFormat="1" ht="51" x14ac:dyDescent="0.25">
      <c r="A44" s="28" t="s">
        <v>374</v>
      </c>
      <c r="B44" s="33" t="s">
        <v>6</v>
      </c>
      <c r="C44" s="33"/>
      <c r="D44" s="33" t="s">
        <v>7</v>
      </c>
      <c r="E44" s="38" t="s">
        <v>79</v>
      </c>
      <c r="F44" s="100" t="s">
        <v>230</v>
      </c>
      <c r="G44" s="321"/>
      <c r="H44" s="105">
        <v>10</v>
      </c>
      <c r="I44" s="322"/>
      <c r="J44" s="252"/>
      <c r="K44" s="140"/>
    </row>
    <row r="45" spans="1:11" s="27" customFormat="1" ht="51" x14ac:dyDescent="0.25">
      <c r="A45" s="28" t="s">
        <v>375</v>
      </c>
      <c r="B45" s="33" t="s">
        <v>6</v>
      </c>
      <c r="C45" s="33"/>
      <c r="D45" s="33" t="s">
        <v>7</v>
      </c>
      <c r="E45" s="38" t="s">
        <v>779</v>
      </c>
      <c r="F45" s="100" t="s">
        <v>837</v>
      </c>
      <c r="G45" s="321"/>
      <c r="H45" s="105">
        <v>10</v>
      </c>
      <c r="I45" s="322"/>
      <c r="J45" s="252"/>
      <c r="K45" s="140"/>
    </row>
    <row r="46" spans="1:11" s="27" customFormat="1" ht="63.75" x14ac:dyDescent="0.25">
      <c r="A46" s="28" t="s">
        <v>376</v>
      </c>
      <c r="B46" s="33" t="s">
        <v>6</v>
      </c>
      <c r="C46" s="33"/>
      <c r="D46" s="33" t="s">
        <v>7</v>
      </c>
      <c r="E46" s="38" t="s">
        <v>16</v>
      </c>
      <c r="F46" s="100" t="s">
        <v>232</v>
      </c>
      <c r="G46" s="321"/>
      <c r="H46" s="105">
        <v>5</v>
      </c>
      <c r="I46" s="414"/>
      <c r="J46" s="252"/>
      <c r="K46" s="140"/>
    </row>
    <row r="47" spans="1:11" s="27" customFormat="1" ht="51" x14ac:dyDescent="0.25">
      <c r="A47" s="28" t="s">
        <v>377</v>
      </c>
      <c r="B47" s="33"/>
      <c r="C47" s="33" t="s">
        <v>6</v>
      </c>
      <c r="D47" s="33" t="s">
        <v>7</v>
      </c>
      <c r="E47" s="38" t="s">
        <v>81</v>
      </c>
      <c r="F47" s="100" t="s">
        <v>780</v>
      </c>
      <c r="G47" s="321"/>
      <c r="H47" s="105">
        <v>5</v>
      </c>
      <c r="I47" s="414"/>
      <c r="J47" s="252"/>
      <c r="K47" s="140"/>
    </row>
    <row r="48" spans="1:11" s="27" customFormat="1" x14ac:dyDescent="0.25">
      <c r="A48" s="501" t="s">
        <v>578</v>
      </c>
      <c r="B48" s="502"/>
      <c r="C48" s="502"/>
      <c r="D48" s="502"/>
      <c r="E48" s="502"/>
      <c r="F48" s="502"/>
      <c r="G48" s="98"/>
      <c r="H48" s="106">
        <f>SUMIFS(H42:H47,B42:B47,"X",G42:G47,"&lt;&gt;N/A")</f>
        <v>35</v>
      </c>
      <c r="I48" s="323">
        <f>SUMIFS(I42:I47,B42:B47,"X",G42:G47,"&lt;&gt;N/A")</f>
        <v>0</v>
      </c>
      <c r="J48" s="429"/>
      <c r="K48" s="140"/>
    </row>
    <row r="49" spans="1:11" s="27" customFormat="1" x14ac:dyDescent="0.25">
      <c r="A49" s="501" t="s">
        <v>591</v>
      </c>
      <c r="B49" s="502"/>
      <c r="C49" s="502"/>
      <c r="D49" s="502"/>
      <c r="E49" s="502"/>
      <c r="F49" s="502"/>
      <c r="G49" s="98"/>
      <c r="H49" s="106">
        <f>SUMIFS(H42:H47,C42:C47,"X",G42:G47,"&lt;&gt;N/A")</f>
        <v>15</v>
      </c>
      <c r="I49" s="323">
        <f>SUMIFS(I42:I47,C42:C47,"X",G42:G47,"&lt;&gt;N/A")</f>
        <v>0</v>
      </c>
      <c r="J49" s="429"/>
      <c r="K49" s="140"/>
    </row>
    <row r="50" spans="1:11" s="27" customFormat="1" x14ac:dyDescent="0.25">
      <c r="A50" s="499" t="s">
        <v>569</v>
      </c>
      <c r="B50" s="500"/>
      <c r="C50" s="500"/>
      <c r="D50" s="500"/>
      <c r="E50" s="500"/>
      <c r="F50" s="500"/>
      <c r="G50" s="92"/>
      <c r="H50" s="89"/>
      <c r="I50" s="324"/>
      <c r="J50" s="430"/>
      <c r="K50" s="140"/>
    </row>
    <row r="51" spans="1:11" s="27" customFormat="1" ht="318.75" x14ac:dyDescent="0.25">
      <c r="A51" s="28" t="s">
        <v>378</v>
      </c>
      <c r="B51" s="33" t="s">
        <v>6</v>
      </c>
      <c r="C51" s="33"/>
      <c r="D51" s="33" t="s">
        <v>7</v>
      </c>
      <c r="E51" s="40" t="s">
        <v>781</v>
      </c>
      <c r="F51" s="53" t="s">
        <v>838</v>
      </c>
      <c r="G51" s="253"/>
      <c r="H51" s="107">
        <v>10</v>
      </c>
      <c r="I51" s="322"/>
      <c r="J51" s="431"/>
      <c r="K51" s="140"/>
    </row>
    <row r="52" spans="1:11" s="27" customFormat="1" ht="204" x14ac:dyDescent="0.25">
      <c r="A52" s="28" t="s">
        <v>379</v>
      </c>
      <c r="B52" s="33" t="s">
        <v>6</v>
      </c>
      <c r="C52" s="33"/>
      <c r="D52" s="33" t="s">
        <v>7</v>
      </c>
      <c r="E52" s="38" t="s">
        <v>62</v>
      </c>
      <c r="F52" s="53" t="s">
        <v>387</v>
      </c>
      <c r="G52" s="253"/>
      <c r="H52" s="107">
        <v>10</v>
      </c>
      <c r="I52" s="322"/>
      <c r="J52" s="252"/>
      <c r="K52" s="140"/>
    </row>
    <row r="53" spans="1:11" s="27" customFormat="1" ht="191.25" x14ac:dyDescent="0.25">
      <c r="A53" s="28" t="s">
        <v>858</v>
      </c>
      <c r="B53" s="33" t="s">
        <v>6</v>
      </c>
      <c r="C53" s="33"/>
      <c r="D53" s="33" t="s">
        <v>312</v>
      </c>
      <c r="E53" s="38" t="s">
        <v>82</v>
      </c>
      <c r="F53" s="53" t="s">
        <v>234</v>
      </c>
      <c r="G53" s="253"/>
      <c r="H53" s="107">
        <v>10</v>
      </c>
      <c r="I53" s="322"/>
      <c r="J53" s="252"/>
      <c r="K53" s="140"/>
    </row>
    <row r="54" spans="1:11" s="27" customFormat="1" ht="127.5" x14ac:dyDescent="0.25">
      <c r="A54" s="28" t="s">
        <v>380</v>
      </c>
      <c r="B54" s="33" t="s">
        <v>6</v>
      </c>
      <c r="C54" s="33"/>
      <c r="D54" s="33" t="s">
        <v>7</v>
      </c>
      <c r="E54" s="38" t="s">
        <v>24</v>
      </c>
      <c r="F54" s="53" t="s">
        <v>732</v>
      </c>
      <c r="G54" s="253"/>
      <c r="H54" s="107">
        <v>5</v>
      </c>
      <c r="I54" s="414"/>
      <c r="J54" s="252"/>
      <c r="K54" s="140"/>
    </row>
    <row r="55" spans="1:11" s="27" customFormat="1" ht="114.75" x14ac:dyDescent="0.25">
      <c r="A55" s="28" t="s">
        <v>381</v>
      </c>
      <c r="B55" s="33" t="s">
        <v>6</v>
      </c>
      <c r="C55" s="33"/>
      <c r="D55" s="33" t="s">
        <v>7</v>
      </c>
      <c r="E55" s="38" t="s">
        <v>22</v>
      </c>
      <c r="F55" s="53" t="s">
        <v>235</v>
      </c>
      <c r="G55" s="253"/>
      <c r="H55" s="107">
        <v>10</v>
      </c>
      <c r="I55" s="322"/>
      <c r="J55" s="252"/>
      <c r="K55" s="140"/>
    </row>
    <row r="56" spans="1:11" s="27" customFormat="1" ht="153" x14ac:dyDescent="0.25">
      <c r="A56" s="28" t="s">
        <v>382</v>
      </c>
      <c r="B56" s="33" t="s">
        <v>6</v>
      </c>
      <c r="C56" s="33"/>
      <c r="D56" s="33" t="s">
        <v>7</v>
      </c>
      <c r="E56" s="38" t="s">
        <v>291</v>
      </c>
      <c r="F56" s="101" t="s">
        <v>726</v>
      </c>
      <c r="G56" s="253"/>
      <c r="H56" s="107">
        <v>5</v>
      </c>
      <c r="I56" s="414"/>
      <c r="J56" s="252"/>
      <c r="K56" s="140"/>
    </row>
    <row r="57" spans="1:11" s="27" customFormat="1" ht="63.75" x14ac:dyDescent="0.25">
      <c r="A57" s="28" t="s">
        <v>383</v>
      </c>
      <c r="B57" s="33" t="s">
        <v>6</v>
      </c>
      <c r="C57" s="33"/>
      <c r="D57" s="33" t="s">
        <v>7</v>
      </c>
      <c r="E57" s="38" t="s">
        <v>83</v>
      </c>
      <c r="F57" s="53" t="s">
        <v>236</v>
      </c>
      <c r="G57" s="253"/>
      <c r="H57" s="107">
        <v>5</v>
      </c>
      <c r="I57" s="414"/>
      <c r="J57" s="252"/>
      <c r="K57" s="140"/>
    </row>
    <row r="58" spans="1:11" s="27" customFormat="1" ht="63.75" x14ac:dyDescent="0.25">
      <c r="A58" s="28" t="s">
        <v>384</v>
      </c>
      <c r="B58" s="33" t="s">
        <v>6</v>
      </c>
      <c r="C58" s="37"/>
      <c r="D58" s="33" t="s">
        <v>7</v>
      </c>
      <c r="E58" s="38" t="s">
        <v>740</v>
      </c>
      <c r="F58" s="53" t="s">
        <v>741</v>
      </c>
      <c r="G58" s="253"/>
      <c r="H58" s="107">
        <v>5</v>
      </c>
      <c r="I58" s="414"/>
      <c r="J58" s="252"/>
      <c r="K58" s="140"/>
    </row>
    <row r="59" spans="1:11" s="27" customFormat="1" ht="76.5" x14ac:dyDescent="0.25">
      <c r="A59" s="28" t="s">
        <v>385</v>
      </c>
      <c r="B59" s="33" t="s">
        <v>6</v>
      </c>
      <c r="C59" s="33"/>
      <c r="D59" s="33" t="s">
        <v>7</v>
      </c>
      <c r="E59" s="38" t="s">
        <v>84</v>
      </c>
      <c r="F59" s="53" t="s">
        <v>237</v>
      </c>
      <c r="G59" s="253"/>
      <c r="H59" s="107">
        <v>10</v>
      </c>
      <c r="I59" s="322"/>
      <c r="J59" s="252"/>
      <c r="K59" s="140"/>
    </row>
    <row r="60" spans="1:11" s="27" customFormat="1" ht="63.75" x14ac:dyDescent="0.25">
      <c r="A60" s="28" t="s">
        <v>386</v>
      </c>
      <c r="B60" s="33" t="s">
        <v>6</v>
      </c>
      <c r="C60" s="33"/>
      <c r="D60" s="33" t="s">
        <v>7</v>
      </c>
      <c r="E60" s="38" t="s">
        <v>239</v>
      </c>
      <c r="F60" s="53" t="s">
        <v>238</v>
      </c>
      <c r="G60" s="253"/>
      <c r="H60" s="107">
        <v>10</v>
      </c>
      <c r="I60" s="322"/>
      <c r="J60" s="252"/>
      <c r="K60" s="140"/>
    </row>
    <row r="61" spans="1:11" s="27" customFormat="1" x14ac:dyDescent="0.25">
      <c r="A61" s="501" t="s">
        <v>579</v>
      </c>
      <c r="B61" s="502"/>
      <c r="C61" s="502"/>
      <c r="D61" s="502"/>
      <c r="E61" s="502"/>
      <c r="F61" s="502"/>
      <c r="G61" s="98"/>
      <c r="H61" s="106">
        <f>SUMIFS(H51:H60,B51:B60,"X",G51:G60,"&lt;&gt;N/A")+IF(AND(G53="N/A",Observations!G37&lt;&gt;"N/A"),Observations!H37)</f>
        <v>80</v>
      </c>
      <c r="I61" s="323">
        <f>SUMIFS(I51:I52,B51:B52,"X",G51:G52,"&lt;&gt;N/A") + SUMIFS(I54:I60,B54:B60,"X",G54:G60,"&lt;&gt;N/A")+MIN(Documents!I53,Observations!I37)</f>
        <v>0</v>
      </c>
      <c r="J61" s="429"/>
      <c r="K61" s="140"/>
    </row>
    <row r="62" spans="1:11" s="27" customFormat="1" x14ac:dyDescent="0.25">
      <c r="A62" s="499" t="s">
        <v>470</v>
      </c>
      <c r="B62" s="500"/>
      <c r="C62" s="500"/>
      <c r="D62" s="500"/>
      <c r="E62" s="500"/>
      <c r="F62" s="500"/>
      <c r="G62" s="92"/>
      <c r="H62" s="89"/>
      <c r="I62" s="324"/>
      <c r="J62" s="430"/>
      <c r="K62" s="140"/>
    </row>
    <row r="63" spans="1:11" s="27" customFormat="1" ht="102" x14ac:dyDescent="0.25">
      <c r="A63" s="28" t="s">
        <v>388</v>
      </c>
      <c r="B63" s="33" t="s">
        <v>6</v>
      </c>
      <c r="C63" s="33"/>
      <c r="D63" s="33" t="s">
        <v>7</v>
      </c>
      <c r="E63" s="40" t="s">
        <v>292</v>
      </c>
      <c r="F63" s="101" t="s">
        <v>293</v>
      </c>
      <c r="G63" s="253"/>
      <c r="H63" s="107">
        <v>10</v>
      </c>
      <c r="I63" s="322"/>
      <c r="J63" s="252"/>
      <c r="K63" s="140"/>
    </row>
    <row r="64" spans="1:11" s="27" customFormat="1" ht="114.75" x14ac:dyDescent="0.25">
      <c r="A64" s="28" t="s">
        <v>389</v>
      </c>
      <c r="B64" s="33" t="s">
        <v>6</v>
      </c>
      <c r="C64" s="33"/>
      <c r="D64" s="33" t="s">
        <v>7</v>
      </c>
      <c r="E64" s="38" t="s">
        <v>294</v>
      </c>
      <c r="F64" s="53" t="s">
        <v>240</v>
      </c>
      <c r="G64" s="253"/>
      <c r="H64" s="107">
        <v>10</v>
      </c>
      <c r="I64" s="322"/>
      <c r="J64" s="252"/>
      <c r="K64" s="140"/>
    </row>
    <row r="65" spans="1:11" s="27" customFormat="1" ht="114.75" x14ac:dyDescent="0.25">
      <c r="A65" s="28" t="s">
        <v>390</v>
      </c>
      <c r="B65" s="33" t="s">
        <v>6</v>
      </c>
      <c r="C65" s="33"/>
      <c r="D65" s="33" t="s">
        <v>7</v>
      </c>
      <c r="E65" s="38" t="s">
        <v>782</v>
      </c>
      <c r="F65" s="53" t="s">
        <v>241</v>
      </c>
      <c r="G65" s="253"/>
      <c r="H65" s="107">
        <v>5</v>
      </c>
      <c r="I65" s="414"/>
      <c r="J65" s="252"/>
      <c r="K65" s="140"/>
    </row>
    <row r="66" spans="1:11" s="27" customFormat="1" ht="38.25" x14ac:dyDescent="0.25">
      <c r="A66" s="28" t="s">
        <v>859</v>
      </c>
      <c r="B66" s="33" t="s">
        <v>6</v>
      </c>
      <c r="C66" s="33"/>
      <c r="D66" s="33" t="s">
        <v>312</v>
      </c>
      <c r="E66" s="38" t="s">
        <v>295</v>
      </c>
      <c r="F66" s="53" t="s">
        <v>242</v>
      </c>
      <c r="G66" s="253"/>
      <c r="H66" s="107">
        <v>5</v>
      </c>
      <c r="I66" s="414"/>
      <c r="J66" s="252"/>
      <c r="K66" s="140"/>
    </row>
    <row r="67" spans="1:11" s="27" customFormat="1" ht="25.5" x14ac:dyDescent="0.25">
      <c r="A67" s="28" t="s">
        <v>391</v>
      </c>
      <c r="B67" s="33" t="s">
        <v>6</v>
      </c>
      <c r="C67" s="33"/>
      <c r="D67" s="33" t="s">
        <v>7</v>
      </c>
      <c r="E67" s="38" t="s">
        <v>64</v>
      </c>
      <c r="F67" s="53" t="s">
        <v>157</v>
      </c>
      <c r="G67" s="253"/>
      <c r="H67" s="107">
        <v>5</v>
      </c>
      <c r="I67" s="414"/>
      <c r="J67" s="252"/>
      <c r="K67" s="140"/>
    </row>
    <row r="68" spans="1:11" s="27" customFormat="1" ht="51" x14ac:dyDescent="0.25">
      <c r="A68" s="28" t="s">
        <v>392</v>
      </c>
      <c r="B68" s="33" t="s">
        <v>6</v>
      </c>
      <c r="C68" s="33"/>
      <c r="D68" s="33" t="s">
        <v>7</v>
      </c>
      <c r="E68" s="38" t="s">
        <v>748</v>
      </c>
      <c r="F68" s="53" t="s">
        <v>749</v>
      </c>
      <c r="G68" s="253"/>
      <c r="H68" s="107">
        <v>5</v>
      </c>
      <c r="I68" s="414"/>
      <c r="J68" s="252"/>
      <c r="K68" s="140"/>
    </row>
    <row r="69" spans="1:11" s="27" customFormat="1" ht="76.5" x14ac:dyDescent="0.25">
      <c r="A69" s="28" t="s">
        <v>860</v>
      </c>
      <c r="B69" s="33" t="s">
        <v>6</v>
      </c>
      <c r="C69" s="33"/>
      <c r="D69" s="33" t="s">
        <v>312</v>
      </c>
      <c r="E69" s="38" t="s">
        <v>841</v>
      </c>
      <c r="F69" s="101" t="s">
        <v>728</v>
      </c>
      <c r="G69" s="253"/>
      <c r="H69" s="107">
        <v>5</v>
      </c>
      <c r="I69" s="414"/>
      <c r="J69" s="252"/>
      <c r="K69" s="140"/>
    </row>
    <row r="70" spans="1:11" s="27" customFormat="1" ht="51" x14ac:dyDescent="0.25">
      <c r="A70" s="28" t="s">
        <v>393</v>
      </c>
      <c r="B70" s="33"/>
      <c r="C70" s="33" t="s">
        <v>6</v>
      </c>
      <c r="D70" s="33" t="s">
        <v>7</v>
      </c>
      <c r="E70" s="38" t="s">
        <v>783</v>
      </c>
      <c r="F70" s="53" t="s">
        <v>784</v>
      </c>
      <c r="G70" s="253"/>
      <c r="H70" s="107">
        <v>5</v>
      </c>
      <c r="I70" s="414"/>
      <c r="J70" s="252"/>
      <c r="K70" s="140"/>
    </row>
    <row r="71" spans="1:11" s="27" customFormat="1" ht="102" x14ac:dyDescent="0.25">
      <c r="A71" s="28" t="s">
        <v>394</v>
      </c>
      <c r="B71" s="33" t="s">
        <v>6</v>
      </c>
      <c r="C71" s="33"/>
      <c r="D71" s="33" t="s">
        <v>7</v>
      </c>
      <c r="E71" s="38" t="s">
        <v>785</v>
      </c>
      <c r="F71" s="53" t="s">
        <v>786</v>
      </c>
      <c r="G71" s="253"/>
      <c r="H71" s="107">
        <v>5</v>
      </c>
      <c r="I71" s="414"/>
      <c r="J71" s="252"/>
      <c r="K71" s="140"/>
    </row>
    <row r="72" spans="1:11" s="27" customFormat="1" ht="102" x14ac:dyDescent="0.25">
      <c r="A72" s="28" t="s">
        <v>395</v>
      </c>
      <c r="B72" s="33" t="s">
        <v>6</v>
      </c>
      <c r="C72" s="33"/>
      <c r="D72" s="33" t="s">
        <v>7</v>
      </c>
      <c r="E72" s="38" t="s">
        <v>20</v>
      </c>
      <c r="F72" s="53" t="s">
        <v>787</v>
      </c>
      <c r="G72" s="253"/>
      <c r="H72" s="107">
        <v>5</v>
      </c>
      <c r="I72" s="414"/>
      <c r="J72" s="252"/>
      <c r="K72" s="140"/>
    </row>
    <row r="73" spans="1:11" s="27" customFormat="1" ht="76.5" x14ac:dyDescent="0.25">
      <c r="A73" s="28" t="s">
        <v>396</v>
      </c>
      <c r="B73" s="33" t="s">
        <v>6</v>
      </c>
      <c r="C73" s="33"/>
      <c r="D73" s="33" t="s">
        <v>7</v>
      </c>
      <c r="E73" s="38" t="s">
        <v>788</v>
      </c>
      <c r="F73" s="53" t="s">
        <v>789</v>
      </c>
      <c r="G73" s="253"/>
      <c r="H73" s="107">
        <v>5</v>
      </c>
      <c r="I73" s="414"/>
      <c r="J73" s="252"/>
      <c r="K73" s="140"/>
    </row>
    <row r="74" spans="1:11" s="27" customFormat="1" ht="63.75" x14ac:dyDescent="0.25">
      <c r="A74" s="28" t="s">
        <v>397</v>
      </c>
      <c r="B74" s="33" t="s">
        <v>6</v>
      </c>
      <c r="C74" s="33"/>
      <c r="D74" s="33" t="s">
        <v>7</v>
      </c>
      <c r="E74" s="38" t="s">
        <v>297</v>
      </c>
      <c r="F74" s="53" t="s">
        <v>245</v>
      </c>
      <c r="G74" s="253"/>
      <c r="H74" s="107">
        <v>5</v>
      </c>
      <c r="I74" s="414"/>
      <c r="J74" s="252"/>
      <c r="K74" s="140"/>
    </row>
    <row r="75" spans="1:11" s="27" customFormat="1" x14ac:dyDescent="0.25">
      <c r="A75" s="501" t="s">
        <v>580</v>
      </c>
      <c r="B75" s="502"/>
      <c r="C75" s="502"/>
      <c r="D75" s="502"/>
      <c r="E75" s="502"/>
      <c r="F75" s="502"/>
      <c r="G75" s="98"/>
      <c r="H75" s="106">
        <f>SUMIFS(H63:H74,B63:B74,"X",G63:G74,"&lt;&gt;N/A")+IF(AND(G66="N/A",Observations!G43&lt;&gt;"N/A"),Observations!H43)+IF(AND(G69="N/A",Observations!G44&lt;&gt;"N/A"),Observations!H44)</f>
        <v>65</v>
      </c>
      <c r="I75" s="323">
        <f>SUMIFS(I63:I65,B63:B65,"X",G63:G65,"&lt;&gt;N/A") + SUMIFS(I67:I68,B67:B68,"X",G67:G68,"&lt;&gt;N/A") + SUMIFS(I70:I74,B70:B74,"X",G70:G74,"&lt;&gt;N/A")+MIN(Documents!I66,Observations!I43)+MIN(Documents!I69,Observations!I44)</f>
        <v>0</v>
      </c>
      <c r="J75" s="429"/>
      <c r="K75" s="140"/>
    </row>
    <row r="76" spans="1:11" s="27" customFormat="1" x14ac:dyDescent="0.25">
      <c r="A76" s="501" t="s">
        <v>590</v>
      </c>
      <c r="B76" s="502"/>
      <c r="C76" s="502"/>
      <c r="D76" s="502"/>
      <c r="E76" s="502"/>
      <c r="F76" s="502"/>
      <c r="G76" s="98"/>
      <c r="H76" s="106">
        <f>SUMIFS(H63:H74,C63:C74,"X",G63:G74,"&lt;&gt;N/A")</f>
        <v>5</v>
      </c>
      <c r="I76" s="323">
        <f>SUMIFS(I63:I74,C63:C74,"X",G63:G74,"&lt;&gt;N/A")</f>
        <v>0</v>
      </c>
      <c r="J76" s="429"/>
      <c r="K76" s="140"/>
    </row>
    <row r="77" spans="1:11" s="27" customFormat="1" x14ac:dyDescent="0.25">
      <c r="A77" s="499" t="s">
        <v>563</v>
      </c>
      <c r="B77" s="500"/>
      <c r="C77" s="500"/>
      <c r="D77" s="500"/>
      <c r="E77" s="500"/>
      <c r="F77" s="500"/>
      <c r="G77" s="92"/>
      <c r="H77" s="89"/>
      <c r="I77" s="324"/>
      <c r="J77" s="430"/>
      <c r="K77" s="140"/>
    </row>
    <row r="78" spans="1:11" s="27" customFormat="1" ht="89.25" x14ac:dyDescent="0.25">
      <c r="A78" s="28" t="s">
        <v>398</v>
      </c>
      <c r="B78" s="33" t="s">
        <v>6</v>
      </c>
      <c r="C78" s="33"/>
      <c r="D78" s="33" t="s">
        <v>7</v>
      </c>
      <c r="E78" s="38" t="s">
        <v>246</v>
      </c>
      <c r="F78" s="53" t="s">
        <v>247</v>
      </c>
      <c r="G78" s="253"/>
      <c r="H78" s="105">
        <v>5</v>
      </c>
      <c r="I78" s="414"/>
      <c r="J78" s="252"/>
      <c r="K78" s="140"/>
    </row>
    <row r="79" spans="1:11" s="27" customFormat="1" ht="76.5" x14ac:dyDescent="0.25">
      <c r="A79" s="28" t="s">
        <v>399</v>
      </c>
      <c r="B79" s="33" t="s">
        <v>6</v>
      </c>
      <c r="C79" s="33"/>
      <c r="D79" s="33" t="s">
        <v>7</v>
      </c>
      <c r="E79" s="38" t="s">
        <v>790</v>
      </c>
      <c r="F79" s="53" t="s">
        <v>248</v>
      </c>
      <c r="G79" s="253"/>
      <c r="H79" s="105">
        <v>5</v>
      </c>
      <c r="I79" s="414"/>
      <c r="J79" s="252"/>
      <c r="K79" s="140"/>
    </row>
    <row r="80" spans="1:11" s="27" customFormat="1" ht="89.25" x14ac:dyDescent="0.25">
      <c r="A80" s="28" t="s">
        <v>400</v>
      </c>
      <c r="B80" s="33" t="s">
        <v>6</v>
      </c>
      <c r="C80" s="33"/>
      <c r="D80" s="33" t="s">
        <v>7</v>
      </c>
      <c r="E80" s="38" t="s">
        <v>791</v>
      </c>
      <c r="F80" s="53" t="s">
        <v>249</v>
      </c>
      <c r="G80" s="253"/>
      <c r="H80" s="105">
        <v>10</v>
      </c>
      <c r="I80" s="322"/>
      <c r="J80" s="252"/>
      <c r="K80" s="140"/>
    </row>
    <row r="81" spans="1:11" s="27" customFormat="1" ht="153" x14ac:dyDescent="0.25">
      <c r="A81" s="28" t="s">
        <v>401</v>
      </c>
      <c r="B81" s="33" t="s">
        <v>6</v>
      </c>
      <c r="C81" s="33"/>
      <c r="D81" s="33" t="s">
        <v>7</v>
      </c>
      <c r="E81" s="38" t="s">
        <v>26</v>
      </c>
      <c r="F81" s="53" t="s">
        <v>250</v>
      </c>
      <c r="G81" s="253"/>
      <c r="H81" s="105">
        <v>10</v>
      </c>
      <c r="I81" s="322"/>
      <c r="J81" s="252"/>
      <c r="K81" s="140"/>
    </row>
    <row r="82" spans="1:11" s="27" customFormat="1" ht="102" x14ac:dyDescent="0.25">
      <c r="A82" s="28" t="s">
        <v>402</v>
      </c>
      <c r="B82" s="33" t="s">
        <v>6</v>
      </c>
      <c r="C82" s="33"/>
      <c r="D82" s="33" t="s">
        <v>7</v>
      </c>
      <c r="E82" s="38" t="s">
        <v>792</v>
      </c>
      <c r="F82" s="53" t="s">
        <v>251</v>
      </c>
      <c r="G82" s="253"/>
      <c r="H82" s="105">
        <v>10</v>
      </c>
      <c r="I82" s="322"/>
      <c r="J82" s="252"/>
      <c r="K82" s="140"/>
    </row>
    <row r="83" spans="1:11" s="27" customFormat="1" ht="102" x14ac:dyDescent="0.25">
      <c r="A83" s="28" t="s">
        <v>403</v>
      </c>
      <c r="B83" s="33" t="s">
        <v>6</v>
      </c>
      <c r="C83" s="33"/>
      <c r="D83" s="33" t="s">
        <v>7</v>
      </c>
      <c r="E83" s="38" t="s">
        <v>793</v>
      </c>
      <c r="F83" s="53" t="s">
        <v>252</v>
      </c>
      <c r="G83" s="253"/>
      <c r="H83" s="105">
        <v>5</v>
      </c>
      <c r="I83" s="414"/>
      <c r="J83" s="252"/>
      <c r="K83" s="140"/>
    </row>
    <row r="84" spans="1:11" s="27" customFormat="1" ht="178.5" x14ac:dyDescent="0.25">
      <c r="A84" s="28" t="s">
        <v>861</v>
      </c>
      <c r="B84" s="33" t="s">
        <v>6</v>
      </c>
      <c r="C84" s="33"/>
      <c r="D84" s="33" t="s">
        <v>311</v>
      </c>
      <c r="E84" s="38" t="s">
        <v>199</v>
      </c>
      <c r="F84" s="53" t="s">
        <v>794</v>
      </c>
      <c r="G84" s="253"/>
      <c r="H84" s="105">
        <v>10</v>
      </c>
      <c r="I84" s="322"/>
      <c r="J84" s="252"/>
      <c r="K84" s="140"/>
    </row>
    <row r="85" spans="1:11" s="27" customFormat="1" x14ac:dyDescent="0.25">
      <c r="A85" s="501" t="s">
        <v>581</v>
      </c>
      <c r="B85" s="502"/>
      <c r="C85" s="502"/>
      <c r="D85" s="502"/>
      <c r="E85" s="502"/>
      <c r="F85" s="502"/>
      <c r="G85" s="98"/>
      <c r="H85" s="106">
        <f>SUMIFS(H78:H84,B78:B84,"X",G78:G84,"&lt;&gt;N/A")+IF(AND(G84="N/A",Observations!G49&lt;&gt;"N/A"),Observations!H49)</f>
        <v>55</v>
      </c>
      <c r="I85" s="323">
        <f>SUMIFS(I78:I83,B78:B83,"X",G78:G83,"&lt;&gt;N/A") +MAX(Documents!I84,Observations!I49)</f>
        <v>0</v>
      </c>
      <c r="J85" s="429"/>
      <c r="K85" s="140"/>
    </row>
    <row r="86" spans="1:11" s="27" customFormat="1" x14ac:dyDescent="0.25">
      <c r="A86" s="499" t="s">
        <v>570</v>
      </c>
      <c r="B86" s="500"/>
      <c r="C86" s="500"/>
      <c r="D86" s="500"/>
      <c r="E86" s="500"/>
      <c r="F86" s="500"/>
      <c r="G86" s="92"/>
      <c r="H86" s="89"/>
      <c r="I86" s="325"/>
      <c r="J86" s="430"/>
      <c r="K86" s="140"/>
    </row>
    <row r="87" spans="1:11" s="27" customFormat="1" ht="63.75" x14ac:dyDescent="0.25">
      <c r="A87" s="28" t="s">
        <v>404</v>
      </c>
      <c r="B87" s="33" t="s">
        <v>6</v>
      </c>
      <c r="C87" s="33"/>
      <c r="D87" s="33" t="s">
        <v>7</v>
      </c>
      <c r="E87" s="40" t="s">
        <v>87</v>
      </c>
      <c r="F87" s="101" t="s">
        <v>200</v>
      </c>
      <c r="G87" s="253"/>
      <c r="H87" s="107">
        <v>10</v>
      </c>
      <c r="I87" s="322"/>
      <c r="J87" s="252"/>
      <c r="K87" s="140"/>
    </row>
    <row r="88" spans="1:11" s="27" customFormat="1" ht="51" x14ac:dyDescent="0.25">
      <c r="A88" s="28" t="s">
        <v>405</v>
      </c>
      <c r="B88" s="33" t="s">
        <v>6</v>
      </c>
      <c r="C88" s="33"/>
      <c r="D88" s="33" t="s">
        <v>7</v>
      </c>
      <c r="E88" s="38" t="s">
        <v>55</v>
      </c>
      <c r="F88" s="53" t="s">
        <v>742</v>
      </c>
      <c r="G88" s="253"/>
      <c r="H88" s="107">
        <v>10</v>
      </c>
      <c r="I88" s="322"/>
      <c r="J88" s="252"/>
      <c r="K88" s="140"/>
    </row>
    <row r="89" spans="1:11" s="27" customFormat="1" ht="114.75" x14ac:dyDescent="0.25">
      <c r="A89" s="28" t="s">
        <v>406</v>
      </c>
      <c r="B89" s="33" t="s">
        <v>6</v>
      </c>
      <c r="C89" s="33"/>
      <c r="D89" s="33" t="s">
        <v>7</v>
      </c>
      <c r="E89" s="38" t="s">
        <v>795</v>
      </c>
      <c r="F89" s="53" t="s">
        <v>796</v>
      </c>
      <c r="G89" s="253"/>
      <c r="H89" s="107">
        <v>10</v>
      </c>
      <c r="I89" s="322"/>
      <c r="J89" s="252"/>
      <c r="K89" s="140"/>
    </row>
    <row r="90" spans="1:11" s="27" customFormat="1" ht="102" x14ac:dyDescent="0.25">
      <c r="A90" s="28" t="s">
        <v>407</v>
      </c>
      <c r="B90" s="33" t="s">
        <v>6</v>
      </c>
      <c r="C90" s="33"/>
      <c r="D90" s="33" t="s">
        <v>7</v>
      </c>
      <c r="E90" s="38" t="s">
        <v>56</v>
      </c>
      <c r="F90" s="53" t="s">
        <v>797</v>
      </c>
      <c r="G90" s="253"/>
      <c r="H90" s="107">
        <v>10</v>
      </c>
      <c r="I90" s="322"/>
      <c r="J90" s="252"/>
      <c r="K90" s="140"/>
    </row>
    <row r="91" spans="1:11" s="27" customFormat="1" ht="293.25" x14ac:dyDescent="0.25">
      <c r="A91" s="28" t="s">
        <v>408</v>
      </c>
      <c r="B91" s="33" t="s">
        <v>6</v>
      </c>
      <c r="C91" s="33"/>
      <c r="D91" s="33" t="s">
        <v>7</v>
      </c>
      <c r="E91" s="38" t="s">
        <v>88</v>
      </c>
      <c r="F91" s="102" t="s">
        <v>849</v>
      </c>
      <c r="G91" s="321"/>
      <c r="H91" s="107">
        <v>10</v>
      </c>
      <c r="I91" s="322"/>
      <c r="J91" s="252"/>
      <c r="K91" s="140"/>
    </row>
    <row r="92" spans="1:11" s="27" customFormat="1" ht="76.5" x14ac:dyDescent="0.25">
      <c r="A92" s="28" t="s">
        <v>409</v>
      </c>
      <c r="B92" s="33" t="s">
        <v>6</v>
      </c>
      <c r="C92" s="33"/>
      <c r="D92" s="33" t="s">
        <v>7</v>
      </c>
      <c r="E92" s="38" t="s">
        <v>798</v>
      </c>
      <c r="F92" s="53" t="s">
        <v>799</v>
      </c>
      <c r="G92" s="253"/>
      <c r="H92" s="107">
        <v>5</v>
      </c>
      <c r="I92" s="414"/>
      <c r="J92" s="252"/>
      <c r="K92" s="140"/>
    </row>
    <row r="93" spans="1:11" s="27" customFormat="1" ht="153" x14ac:dyDescent="0.25">
      <c r="A93" s="28" t="s">
        <v>410</v>
      </c>
      <c r="B93" s="33" t="s">
        <v>6</v>
      </c>
      <c r="C93" s="33"/>
      <c r="D93" s="33" t="s">
        <v>7</v>
      </c>
      <c r="E93" s="38" t="s">
        <v>89</v>
      </c>
      <c r="F93" s="53" t="s">
        <v>253</v>
      </c>
      <c r="G93" s="253"/>
      <c r="H93" s="107">
        <v>5</v>
      </c>
      <c r="I93" s="414"/>
      <c r="J93" s="252"/>
      <c r="K93" s="140"/>
    </row>
    <row r="94" spans="1:11" s="27" customFormat="1" ht="216.75" x14ac:dyDescent="0.25">
      <c r="A94" s="28" t="s">
        <v>411</v>
      </c>
      <c r="B94" s="33" t="s">
        <v>6</v>
      </c>
      <c r="C94" s="33"/>
      <c r="D94" s="33" t="s">
        <v>7</v>
      </c>
      <c r="E94" s="38" t="s">
        <v>842</v>
      </c>
      <c r="F94" s="100" t="s">
        <v>800</v>
      </c>
      <c r="G94" s="321"/>
      <c r="H94" s="107">
        <v>5</v>
      </c>
      <c r="I94" s="414"/>
      <c r="J94" s="252"/>
      <c r="K94" s="140"/>
    </row>
    <row r="95" spans="1:11" s="27" customFormat="1" ht="63.75" x14ac:dyDescent="0.25">
      <c r="A95" s="28" t="s">
        <v>412</v>
      </c>
      <c r="B95" s="33" t="s">
        <v>6</v>
      </c>
      <c r="C95" s="33"/>
      <c r="D95" s="33" t="s">
        <v>7</v>
      </c>
      <c r="E95" s="38" t="s">
        <v>90</v>
      </c>
      <c r="F95" s="53" t="s">
        <v>746</v>
      </c>
      <c r="G95" s="253"/>
      <c r="H95" s="107">
        <v>5</v>
      </c>
      <c r="I95" s="414"/>
      <c r="J95" s="252"/>
      <c r="K95" s="140"/>
    </row>
    <row r="96" spans="1:11" s="27" customFormat="1" ht="51" x14ac:dyDescent="0.25">
      <c r="A96" s="28" t="s">
        <v>413</v>
      </c>
      <c r="B96" s="33" t="s">
        <v>6</v>
      </c>
      <c r="C96" s="33"/>
      <c r="D96" s="33" t="s">
        <v>7</v>
      </c>
      <c r="E96" s="38" t="s">
        <v>254</v>
      </c>
      <c r="F96" s="53" t="s">
        <v>256</v>
      </c>
      <c r="G96" s="253"/>
      <c r="H96" s="107">
        <v>10</v>
      </c>
      <c r="I96" s="322"/>
      <c r="J96" s="252"/>
      <c r="K96" s="140"/>
    </row>
    <row r="97" spans="1:11" s="27" customFormat="1" ht="51" x14ac:dyDescent="0.25">
      <c r="A97" s="28" t="s">
        <v>414</v>
      </c>
      <c r="B97" s="33" t="s">
        <v>6</v>
      </c>
      <c r="C97" s="33"/>
      <c r="D97" s="33" t="s">
        <v>7</v>
      </c>
      <c r="E97" s="38" t="s">
        <v>255</v>
      </c>
      <c r="F97" s="53" t="s">
        <v>257</v>
      </c>
      <c r="G97" s="253"/>
      <c r="H97" s="107">
        <v>10</v>
      </c>
      <c r="I97" s="322"/>
      <c r="J97" s="252"/>
      <c r="K97" s="140"/>
    </row>
    <row r="98" spans="1:11" s="27" customFormat="1" ht="76.5" x14ac:dyDescent="0.25">
      <c r="A98" s="28" t="s">
        <v>862</v>
      </c>
      <c r="B98" s="33" t="s">
        <v>6</v>
      </c>
      <c r="C98" s="33"/>
      <c r="D98" s="33" t="s">
        <v>312</v>
      </c>
      <c r="E98" s="38" t="s">
        <v>91</v>
      </c>
      <c r="F98" s="53" t="s">
        <v>743</v>
      </c>
      <c r="G98" s="253"/>
      <c r="H98" s="107">
        <v>5</v>
      </c>
      <c r="I98" s="414"/>
      <c r="J98" s="252"/>
      <c r="K98" s="140"/>
    </row>
    <row r="99" spans="1:11" s="27" customFormat="1" ht="204" x14ac:dyDescent="0.25">
      <c r="A99" s="28" t="s">
        <v>415</v>
      </c>
      <c r="B99" s="33" t="s">
        <v>6</v>
      </c>
      <c r="C99" s="33"/>
      <c r="D99" s="33" t="s">
        <v>7</v>
      </c>
      <c r="E99" s="38" t="s">
        <v>801</v>
      </c>
      <c r="F99" s="53" t="s">
        <v>259</v>
      </c>
      <c r="G99" s="253"/>
      <c r="H99" s="107">
        <v>5</v>
      </c>
      <c r="I99" s="414"/>
      <c r="J99" s="252"/>
      <c r="K99" s="140"/>
    </row>
    <row r="100" spans="1:11" s="27" customFormat="1" ht="127.5" x14ac:dyDescent="0.25">
      <c r="A100" s="28" t="s">
        <v>416</v>
      </c>
      <c r="B100" s="33" t="s">
        <v>6</v>
      </c>
      <c r="C100" s="33"/>
      <c r="D100" s="33" t="s">
        <v>7</v>
      </c>
      <c r="E100" s="38" t="s">
        <v>158</v>
      </c>
      <c r="F100" s="53" t="s">
        <v>913</v>
      </c>
      <c r="G100" s="253"/>
      <c r="H100" s="107">
        <v>5</v>
      </c>
      <c r="I100" s="414"/>
      <c r="J100" s="252"/>
      <c r="K100" s="140"/>
    </row>
    <row r="101" spans="1:11" s="27" customFormat="1" x14ac:dyDescent="0.25">
      <c r="A101" s="501" t="s">
        <v>582</v>
      </c>
      <c r="B101" s="502"/>
      <c r="C101" s="502"/>
      <c r="D101" s="502"/>
      <c r="E101" s="502"/>
      <c r="F101" s="502"/>
      <c r="G101" s="98"/>
      <c r="H101" s="106">
        <f>SUMIFS(H87:H100,B87:B100,"X",G87:G100,"&lt;&gt;N/A")+IF(AND(G98="N/A",Observations!G53&lt;&gt;"N/A"),Observations!H53)</f>
        <v>105</v>
      </c>
      <c r="I101" s="323">
        <f>SUMIFS(I87:I97,B87:B97,"X",G87:G97,"&lt;&gt;N/A") + SUMIFS(I99:I100,B99:B100,"X",G99:G100,"&lt;&gt;N/A") +MIN(Documents!I98,Observations!I53)</f>
        <v>0</v>
      </c>
      <c r="J101" s="429"/>
      <c r="K101" s="140"/>
    </row>
    <row r="102" spans="1:11" s="27" customFormat="1" x14ac:dyDescent="0.25">
      <c r="A102" s="499" t="s">
        <v>471</v>
      </c>
      <c r="B102" s="500"/>
      <c r="C102" s="500"/>
      <c r="D102" s="500"/>
      <c r="E102" s="500"/>
      <c r="F102" s="500"/>
      <c r="G102" s="92"/>
      <c r="H102" s="89"/>
      <c r="I102" s="325"/>
      <c r="J102" s="430"/>
      <c r="K102" s="140"/>
    </row>
    <row r="103" spans="1:11" s="27" customFormat="1" ht="204" x14ac:dyDescent="0.25">
      <c r="A103" s="28" t="s">
        <v>417</v>
      </c>
      <c r="B103" s="33" t="s">
        <v>6</v>
      </c>
      <c r="C103" s="33"/>
      <c r="D103" s="33" t="s">
        <v>7</v>
      </c>
      <c r="E103" s="40" t="s">
        <v>262</v>
      </c>
      <c r="F103" s="53" t="s">
        <v>850</v>
      </c>
      <c r="G103" s="253"/>
      <c r="H103" s="107">
        <v>10</v>
      </c>
      <c r="I103" s="322"/>
      <c r="J103" s="252"/>
      <c r="K103" s="140"/>
    </row>
    <row r="104" spans="1:11" s="27" customFormat="1" ht="51" x14ac:dyDescent="0.25">
      <c r="A104" s="28" t="s">
        <v>418</v>
      </c>
      <c r="B104" s="33" t="s">
        <v>6</v>
      </c>
      <c r="C104" s="33"/>
      <c r="D104" s="33" t="s">
        <v>7</v>
      </c>
      <c r="E104" s="38" t="s">
        <v>261</v>
      </c>
      <c r="F104" s="53" t="s">
        <v>263</v>
      </c>
      <c r="G104" s="253"/>
      <c r="H104" s="107">
        <v>10</v>
      </c>
      <c r="I104" s="322"/>
      <c r="J104" s="252"/>
      <c r="K104" s="140"/>
    </row>
    <row r="105" spans="1:11" s="27" customFormat="1" ht="38.25" x14ac:dyDescent="0.25">
      <c r="A105" s="28" t="s">
        <v>419</v>
      </c>
      <c r="B105" s="33" t="s">
        <v>6</v>
      </c>
      <c r="C105" s="33"/>
      <c r="D105" s="33" t="s">
        <v>7</v>
      </c>
      <c r="E105" s="38" t="s">
        <v>264</v>
      </c>
      <c r="F105" s="53" t="s">
        <v>265</v>
      </c>
      <c r="G105" s="253"/>
      <c r="H105" s="107">
        <v>5</v>
      </c>
      <c r="I105" s="414"/>
      <c r="J105" s="252"/>
      <c r="K105" s="140"/>
    </row>
    <row r="106" spans="1:11" s="27" customFormat="1" ht="51" x14ac:dyDescent="0.25">
      <c r="A106" s="28" t="s">
        <v>420</v>
      </c>
      <c r="B106" s="33"/>
      <c r="C106" s="33" t="s">
        <v>6</v>
      </c>
      <c r="D106" s="33" t="s">
        <v>7</v>
      </c>
      <c r="E106" s="38" t="s">
        <v>92</v>
      </c>
      <c r="F106" s="53" t="s">
        <v>266</v>
      </c>
      <c r="G106" s="253"/>
      <c r="H106" s="107">
        <v>5</v>
      </c>
      <c r="I106" s="414"/>
      <c r="J106" s="252"/>
      <c r="K106" s="140"/>
    </row>
    <row r="107" spans="1:11" s="27" customFormat="1" ht="38.25" x14ac:dyDescent="0.25">
      <c r="A107" s="28" t="s">
        <v>421</v>
      </c>
      <c r="B107" s="33" t="s">
        <v>6</v>
      </c>
      <c r="D107" s="33" t="s">
        <v>7</v>
      </c>
      <c r="E107" s="38" t="s">
        <v>65</v>
      </c>
      <c r="F107" s="53" t="s">
        <v>159</v>
      </c>
      <c r="G107" s="253"/>
      <c r="H107" s="107">
        <v>5</v>
      </c>
      <c r="I107" s="414"/>
      <c r="J107" s="252"/>
      <c r="K107" s="140"/>
    </row>
    <row r="108" spans="1:11" s="27" customFormat="1" ht="114.75" x14ac:dyDescent="0.25">
      <c r="A108" s="28" t="s">
        <v>422</v>
      </c>
      <c r="B108" s="33" t="s">
        <v>6</v>
      </c>
      <c r="C108" s="33"/>
      <c r="D108" s="33" t="s">
        <v>7</v>
      </c>
      <c r="E108" s="38" t="s">
        <v>93</v>
      </c>
      <c r="F108" s="53" t="s">
        <v>267</v>
      </c>
      <c r="G108" s="253"/>
      <c r="H108" s="107">
        <v>5</v>
      </c>
      <c r="I108" s="414"/>
      <c r="J108" s="252"/>
      <c r="K108" s="140"/>
    </row>
    <row r="109" spans="1:11" s="27" customFormat="1" ht="76.5" x14ac:dyDescent="0.25">
      <c r="A109" s="28" t="s">
        <v>863</v>
      </c>
      <c r="B109" s="33" t="s">
        <v>6</v>
      </c>
      <c r="C109" s="33"/>
      <c r="D109" s="33" t="s">
        <v>312</v>
      </c>
      <c r="E109" s="38" t="s">
        <v>268</v>
      </c>
      <c r="F109" s="53" t="s">
        <v>269</v>
      </c>
      <c r="G109" s="253"/>
      <c r="H109" s="107">
        <v>5</v>
      </c>
      <c r="I109" s="414"/>
      <c r="J109" s="252"/>
      <c r="K109" s="140"/>
    </row>
    <row r="110" spans="1:11" s="27" customFormat="1" ht="76.5" x14ac:dyDescent="0.25">
      <c r="A110" s="28" t="s">
        <v>423</v>
      </c>
      <c r="B110" s="33" t="s">
        <v>6</v>
      </c>
      <c r="C110" s="33"/>
      <c r="D110" s="33" t="s">
        <v>7</v>
      </c>
      <c r="E110" s="38" t="s">
        <v>94</v>
      </c>
      <c r="F110" s="53" t="s">
        <v>260</v>
      </c>
      <c r="G110" s="253"/>
      <c r="H110" s="107">
        <v>5</v>
      </c>
      <c r="I110" s="414"/>
      <c r="J110" s="252"/>
      <c r="K110" s="140"/>
    </row>
    <row r="111" spans="1:11" s="27" customFormat="1" ht="89.25" x14ac:dyDescent="0.25">
      <c r="A111" s="28" t="s">
        <v>864</v>
      </c>
      <c r="B111" s="33" t="s">
        <v>6</v>
      </c>
      <c r="C111" s="33"/>
      <c r="D111" s="33" t="s">
        <v>311</v>
      </c>
      <c r="E111" s="38" t="s">
        <v>802</v>
      </c>
      <c r="F111" s="53" t="s">
        <v>803</v>
      </c>
      <c r="G111" s="253"/>
      <c r="H111" s="107">
        <v>10</v>
      </c>
      <c r="I111" s="322"/>
      <c r="J111" s="252"/>
      <c r="K111" s="140"/>
    </row>
    <row r="112" spans="1:11" s="27" customFormat="1" ht="102" x14ac:dyDescent="0.25">
      <c r="A112" s="28" t="s">
        <v>424</v>
      </c>
      <c r="B112" s="33" t="s">
        <v>6</v>
      </c>
      <c r="C112" s="33"/>
      <c r="D112" s="33" t="s">
        <v>7</v>
      </c>
      <c r="E112" s="38" t="s">
        <v>270</v>
      </c>
      <c r="F112" s="53" t="s">
        <v>851</v>
      </c>
      <c r="G112" s="253"/>
      <c r="H112" s="107">
        <v>5</v>
      </c>
      <c r="I112" s="414"/>
      <c r="J112" s="252"/>
      <c r="K112" s="140"/>
    </row>
    <row r="113" spans="1:11" ht="76.5" x14ac:dyDescent="0.25">
      <c r="A113" s="28" t="s">
        <v>425</v>
      </c>
      <c r="B113" s="33" t="s">
        <v>6</v>
      </c>
      <c r="C113" s="33"/>
      <c r="D113" s="33" t="s">
        <v>7</v>
      </c>
      <c r="E113" s="38" t="s">
        <v>804</v>
      </c>
      <c r="F113" s="53" t="s">
        <v>805</v>
      </c>
      <c r="G113" s="253"/>
      <c r="H113" s="107">
        <v>5</v>
      </c>
      <c r="I113" s="414"/>
      <c r="J113" s="252"/>
      <c r="K113" s="11"/>
    </row>
    <row r="114" spans="1:11" ht="63.75" x14ac:dyDescent="0.25">
      <c r="A114" s="28" t="s">
        <v>865</v>
      </c>
      <c r="B114" s="33" t="s">
        <v>6</v>
      </c>
      <c r="C114" s="33"/>
      <c r="D114" s="33" t="s">
        <v>311</v>
      </c>
      <c r="E114" s="38" t="s">
        <v>271</v>
      </c>
      <c r="F114" s="53" t="s">
        <v>843</v>
      </c>
      <c r="G114" s="253"/>
      <c r="H114" s="107">
        <v>5</v>
      </c>
      <c r="I114" s="414"/>
      <c r="J114" s="252"/>
      <c r="K114" s="11"/>
    </row>
    <row r="115" spans="1:11" s="27" customFormat="1" x14ac:dyDescent="0.25">
      <c r="A115" s="501" t="s">
        <v>583</v>
      </c>
      <c r="B115" s="502"/>
      <c r="C115" s="502"/>
      <c r="D115" s="502"/>
      <c r="E115" s="502"/>
      <c r="F115" s="502"/>
      <c r="G115" s="285"/>
      <c r="H115" s="106">
        <f>SUMIFS(H103:H114,B103:B114,"X",G103:G114,"&lt;&gt;N/A")+IF(AND(G109="N/A",Observations!G56&lt;&gt;"N/A"),Observations!H56)+IF(AND(G111="N/A",Observations!G57&lt;&gt;"N/A"),Observations!H57)+IF(AND(G114="N/A",Observations!G58&lt;&gt;"N/A"),Observations!H58)</f>
        <v>70</v>
      </c>
      <c r="I115" s="323">
        <f>SUMIFS(I103:I108,B103:B108,"X",G103:G108,"&lt;&gt;N/A") + SUMIFS(I110,B110,"X",G110,"&lt;&gt;N/A") + SUMIFS(I112:I113,B112:B113,"X",G112:G113,"&lt;&gt;N/A") + MIN(Documents!I109,Observations!I56)+MAX(Documents!I111,Observations!I57)+MAX(Documents!I114,Observations!I58)</f>
        <v>0</v>
      </c>
      <c r="J115" s="429"/>
      <c r="K115" s="140"/>
    </row>
    <row r="116" spans="1:11" s="27" customFormat="1" x14ac:dyDescent="0.25">
      <c r="A116" s="501" t="s">
        <v>589</v>
      </c>
      <c r="B116" s="502"/>
      <c r="C116" s="502"/>
      <c r="D116" s="502"/>
      <c r="E116" s="502"/>
      <c r="F116" s="502"/>
      <c r="G116" s="285"/>
      <c r="H116" s="106">
        <f>SUMIFS(H103:H114,C103:C114,"X",G103:G114,"&lt;&gt;N/A")</f>
        <v>5</v>
      </c>
      <c r="I116" s="326">
        <f>SUMIFS(I103:I114,C103:C114,"X",G103:G114,"&lt;&gt;N/A")</f>
        <v>0</v>
      </c>
      <c r="J116" s="429"/>
      <c r="K116" s="140"/>
    </row>
    <row r="117" spans="1:11" x14ac:dyDescent="0.25">
      <c r="A117" s="499" t="s">
        <v>565</v>
      </c>
      <c r="B117" s="500"/>
      <c r="C117" s="500"/>
      <c r="D117" s="500"/>
      <c r="E117" s="500"/>
      <c r="F117" s="500"/>
      <c r="G117" s="286"/>
      <c r="H117" s="89"/>
      <c r="I117" s="325"/>
      <c r="J117" s="430"/>
      <c r="K117" s="11"/>
    </row>
    <row r="118" spans="1:11" ht="102" x14ac:dyDescent="0.25">
      <c r="A118" s="28" t="s">
        <v>426</v>
      </c>
      <c r="B118" s="33" t="s">
        <v>6</v>
      </c>
      <c r="C118" s="33"/>
      <c r="D118" s="33" t="s">
        <v>7</v>
      </c>
      <c r="E118" s="38" t="s">
        <v>276</v>
      </c>
      <c r="F118" s="53" t="s">
        <v>298</v>
      </c>
      <c r="G118" s="253"/>
      <c r="H118" s="105">
        <v>10</v>
      </c>
      <c r="I118" s="322"/>
      <c r="J118" s="252"/>
      <c r="K118" s="11"/>
    </row>
    <row r="119" spans="1:11" ht="38.25" x14ac:dyDescent="0.25">
      <c r="A119" s="28" t="s">
        <v>427</v>
      </c>
      <c r="B119" s="33" t="s">
        <v>6</v>
      </c>
      <c r="C119" s="33"/>
      <c r="D119" s="33" t="s">
        <v>7</v>
      </c>
      <c r="E119" s="38" t="s">
        <v>277</v>
      </c>
      <c r="F119" s="53" t="s">
        <v>806</v>
      </c>
      <c r="G119" s="253"/>
      <c r="H119" s="105">
        <v>5</v>
      </c>
      <c r="I119" s="414"/>
      <c r="J119" s="252"/>
      <c r="K119" s="11"/>
    </row>
    <row r="120" spans="1:11" ht="140.25" x14ac:dyDescent="0.25">
      <c r="A120" s="28" t="s">
        <v>428</v>
      </c>
      <c r="B120" s="33" t="s">
        <v>6</v>
      </c>
      <c r="C120" s="33"/>
      <c r="D120" s="33" t="s">
        <v>7</v>
      </c>
      <c r="E120" s="38" t="s">
        <v>66</v>
      </c>
      <c r="F120" s="53" t="s">
        <v>852</v>
      </c>
      <c r="G120" s="253"/>
      <c r="H120" s="105">
        <v>5</v>
      </c>
      <c r="I120" s="414"/>
      <c r="J120" s="252"/>
      <c r="K120" s="11"/>
    </row>
    <row r="121" spans="1:11" ht="102" x14ac:dyDescent="0.25">
      <c r="A121" s="28" t="s">
        <v>429</v>
      </c>
      <c r="B121" s="33" t="s">
        <v>6</v>
      </c>
      <c r="C121" s="33"/>
      <c r="D121" s="33" t="s">
        <v>7</v>
      </c>
      <c r="E121" s="38" t="s">
        <v>95</v>
      </c>
      <c r="F121" s="53" t="s">
        <v>272</v>
      </c>
      <c r="G121" s="253"/>
      <c r="H121" s="105">
        <v>5</v>
      </c>
      <c r="I121" s="414"/>
      <c r="J121" s="252"/>
      <c r="K121" s="11"/>
    </row>
    <row r="122" spans="1:11" ht="63.75" x14ac:dyDescent="0.25">
      <c r="A122" s="28" t="s">
        <v>430</v>
      </c>
      <c r="B122" s="33" t="s">
        <v>6</v>
      </c>
      <c r="C122" s="33"/>
      <c r="D122" s="33" t="s">
        <v>7</v>
      </c>
      <c r="E122" s="38" t="s">
        <v>29</v>
      </c>
      <c r="F122" s="53" t="s">
        <v>299</v>
      </c>
      <c r="G122" s="253"/>
      <c r="H122" s="105">
        <v>5</v>
      </c>
      <c r="I122" s="414"/>
      <c r="J122" s="252"/>
      <c r="K122" s="11"/>
    </row>
    <row r="123" spans="1:11" ht="76.5" x14ac:dyDescent="0.25">
      <c r="A123" s="28" t="s">
        <v>866</v>
      </c>
      <c r="B123" s="33" t="s">
        <v>6</v>
      </c>
      <c r="C123" s="33"/>
      <c r="D123" s="33" t="s">
        <v>311</v>
      </c>
      <c r="E123" s="38" t="s">
        <v>96</v>
      </c>
      <c r="F123" s="53" t="s">
        <v>300</v>
      </c>
      <c r="G123" s="253"/>
      <c r="H123" s="105">
        <v>10</v>
      </c>
      <c r="I123" s="322"/>
      <c r="J123" s="252"/>
      <c r="K123" s="11"/>
    </row>
    <row r="124" spans="1:11" ht="63.75" x14ac:dyDescent="0.25">
      <c r="A124" s="28" t="s">
        <v>431</v>
      </c>
      <c r="B124" s="33" t="s">
        <v>6</v>
      </c>
      <c r="C124" s="33"/>
      <c r="D124" s="33" t="s">
        <v>7</v>
      </c>
      <c r="E124" s="38" t="s">
        <v>301</v>
      </c>
      <c r="F124" s="53" t="s">
        <v>755</v>
      </c>
      <c r="G124" s="253"/>
      <c r="H124" s="105">
        <v>5</v>
      </c>
      <c r="I124" s="414"/>
      <c r="J124" s="252"/>
      <c r="K124" s="11"/>
    </row>
    <row r="125" spans="1:11" ht="76.5" x14ac:dyDescent="0.25">
      <c r="A125" s="28" t="s">
        <v>432</v>
      </c>
      <c r="B125" s="33" t="s">
        <v>6</v>
      </c>
      <c r="C125" s="33"/>
      <c r="D125" s="33" t="s">
        <v>7</v>
      </c>
      <c r="E125" s="38" t="s">
        <v>78</v>
      </c>
      <c r="F125" s="53" t="s">
        <v>273</v>
      </c>
      <c r="G125" s="253"/>
      <c r="H125" s="105">
        <v>5</v>
      </c>
      <c r="I125" s="414"/>
      <c r="J125" s="252"/>
      <c r="K125" s="11"/>
    </row>
    <row r="126" spans="1:11" ht="63.75" x14ac:dyDescent="0.25">
      <c r="A126" s="28" t="s">
        <v>433</v>
      </c>
      <c r="B126" s="33" t="s">
        <v>6</v>
      </c>
      <c r="C126" s="33"/>
      <c r="D126" s="33" t="s">
        <v>7</v>
      </c>
      <c r="E126" s="38" t="s">
        <v>97</v>
      </c>
      <c r="F126" s="53" t="s">
        <v>839</v>
      </c>
      <c r="G126" s="253"/>
      <c r="H126" s="105">
        <v>5</v>
      </c>
      <c r="I126" s="414"/>
      <c r="J126" s="252"/>
      <c r="K126" s="11"/>
    </row>
    <row r="127" spans="1:11" s="27" customFormat="1" x14ac:dyDescent="0.25">
      <c r="A127" s="501" t="s">
        <v>584</v>
      </c>
      <c r="B127" s="502"/>
      <c r="C127" s="502"/>
      <c r="D127" s="502"/>
      <c r="E127" s="502"/>
      <c r="F127" s="502"/>
      <c r="G127" s="285"/>
      <c r="H127" s="106">
        <f>SUMIFS(H118:H126,B118:B126,"X",G118:G126,"&lt;&gt;N/A")+IF(AND(G123="N/A",Observations!G61&lt;&gt;"N/A"),Observations!H61)</f>
        <v>55</v>
      </c>
      <c r="I127" s="323">
        <f>SUMIFS(I118:I122,B118:B122,"X",G118:G122,"&lt;&gt;N/A") + SUMIFS(I124:I126,B124:B126,"X",G124:G126,"&lt;&gt;N/A") +MAX(Documents!I123,Observations!I61)</f>
        <v>0</v>
      </c>
      <c r="J127" s="429"/>
      <c r="K127" s="140"/>
    </row>
    <row r="128" spans="1:11" x14ac:dyDescent="0.25">
      <c r="A128" s="499" t="s">
        <v>566</v>
      </c>
      <c r="B128" s="500"/>
      <c r="C128" s="500"/>
      <c r="D128" s="500"/>
      <c r="E128" s="500"/>
      <c r="F128" s="500"/>
      <c r="G128" s="286"/>
      <c r="H128" s="89"/>
      <c r="I128" s="325"/>
      <c r="J128" s="430"/>
      <c r="K128" s="11"/>
    </row>
    <row r="129" spans="1:11" ht="38.25" x14ac:dyDescent="0.25">
      <c r="A129" s="28" t="s">
        <v>556</v>
      </c>
      <c r="B129" s="33" t="s">
        <v>6</v>
      </c>
      <c r="C129" s="33"/>
      <c r="D129" s="33" t="s">
        <v>7</v>
      </c>
      <c r="E129" s="38" t="s">
        <v>434</v>
      </c>
      <c r="F129" s="100" t="s">
        <v>435</v>
      </c>
      <c r="G129" s="321"/>
      <c r="H129" s="107">
        <v>10</v>
      </c>
      <c r="I129" s="322"/>
      <c r="J129" s="252"/>
      <c r="K129" s="11"/>
    </row>
    <row r="130" spans="1:11" ht="51" x14ac:dyDescent="0.25">
      <c r="A130" s="28" t="s">
        <v>438</v>
      </c>
      <c r="B130" s="33" t="s">
        <v>6</v>
      </c>
      <c r="C130" s="33"/>
      <c r="D130" s="33" t="s">
        <v>7</v>
      </c>
      <c r="E130" s="38" t="s">
        <v>100</v>
      </c>
      <c r="F130" s="103" t="s">
        <v>163</v>
      </c>
      <c r="G130" s="321"/>
      <c r="H130" s="107">
        <v>5</v>
      </c>
      <c r="I130" s="414"/>
      <c r="J130" s="252"/>
      <c r="K130" s="11"/>
    </row>
    <row r="131" spans="1:11" ht="25.5" x14ac:dyDescent="0.25">
      <c r="A131" s="28" t="s">
        <v>557</v>
      </c>
      <c r="B131" s="33" t="s">
        <v>6</v>
      </c>
      <c r="C131" s="33"/>
      <c r="D131" s="33" t="s">
        <v>7</v>
      </c>
      <c r="E131" s="38" t="s">
        <v>304</v>
      </c>
      <c r="F131" s="100" t="s">
        <v>840</v>
      </c>
      <c r="G131" s="321"/>
      <c r="H131" s="107">
        <v>5</v>
      </c>
      <c r="I131" s="414"/>
      <c r="J131" s="252"/>
      <c r="K131" s="11"/>
    </row>
    <row r="132" spans="1:11" ht="63.75" x14ac:dyDescent="0.25">
      <c r="A132" s="28" t="s">
        <v>558</v>
      </c>
      <c r="B132" s="33" t="s">
        <v>6</v>
      </c>
      <c r="C132" s="33"/>
      <c r="D132" s="33" t="s">
        <v>7</v>
      </c>
      <c r="E132" s="38" t="s">
        <v>306</v>
      </c>
      <c r="F132" s="100" t="s">
        <v>305</v>
      </c>
      <c r="G132" s="321"/>
      <c r="H132" s="107">
        <v>5</v>
      </c>
      <c r="I132" s="414"/>
      <c r="J132" s="252"/>
      <c r="K132" s="11"/>
    </row>
    <row r="133" spans="1:11" ht="89.25" x14ac:dyDescent="0.25">
      <c r="A133" s="28" t="s">
        <v>439</v>
      </c>
      <c r="B133" s="33" t="s">
        <v>6</v>
      </c>
      <c r="C133" s="33"/>
      <c r="D133" s="33" t="s">
        <v>7</v>
      </c>
      <c r="E133" s="38" t="s">
        <v>77</v>
      </c>
      <c r="F133" s="100" t="s">
        <v>437</v>
      </c>
      <c r="G133" s="321"/>
      <c r="H133" s="107">
        <v>10</v>
      </c>
      <c r="I133" s="322"/>
      <c r="J133" s="252"/>
      <c r="K133" s="11"/>
    </row>
    <row r="134" spans="1:11" s="27" customFormat="1" x14ac:dyDescent="0.25">
      <c r="A134" s="501" t="s">
        <v>585</v>
      </c>
      <c r="B134" s="502"/>
      <c r="C134" s="502"/>
      <c r="D134" s="502"/>
      <c r="E134" s="502"/>
      <c r="F134" s="502"/>
      <c r="G134" s="285"/>
      <c r="H134" s="106">
        <f>SUMIFS(H129:H133,B129:B133,"X",G129:G133,"&lt;&gt;N/A")</f>
        <v>35</v>
      </c>
      <c r="I134" s="326">
        <f>SUMIFS(I129:I133,B129:B133,"X",G129:G133,"&lt;&gt;N/A")</f>
        <v>0</v>
      </c>
      <c r="J134" s="429"/>
      <c r="K134" s="140"/>
    </row>
    <row r="135" spans="1:11" x14ac:dyDescent="0.25">
      <c r="A135" s="499" t="s">
        <v>571</v>
      </c>
      <c r="B135" s="500"/>
      <c r="C135" s="500"/>
      <c r="D135" s="500"/>
      <c r="E135" s="500"/>
      <c r="F135" s="500"/>
      <c r="G135" s="286"/>
      <c r="H135" s="89"/>
      <c r="I135" s="325"/>
      <c r="J135" s="430"/>
      <c r="K135" s="11"/>
    </row>
    <row r="136" spans="1:11" ht="357" x14ac:dyDescent="0.25">
      <c r="A136" s="386" t="s">
        <v>445</v>
      </c>
      <c r="B136" s="385" t="s">
        <v>6</v>
      </c>
      <c r="C136" s="385"/>
      <c r="D136" s="385" t="s">
        <v>7</v>
      </c>
      <c r="E136" s="412" t="s">
        <v>307</v>
      </c>
      <c r="F136" s="389" t="s">
        <v>846</v>
      </c>
      <c r="G136" s="254"/>
      <c r="H136" s="384">
        <v>10</v>
      </c>
      <c r="I136" s="322"/>
      <c r="J136" s="252"/>
      <c r="K136" s="11"/>
    </row>
    <row r="137" spans="1:11" ht="204" x14ac:dyDescent="0.25">
      <c r="A137" s="386" t="s">
        <v>446</v>
      </c>
      <c r="B137" s="385" t="s">
        <v>6</v>
      </c>
      <c r="C137" s="385"/>
      <c r="D137" s="385" t="s">
        <v>7</v>
      </c>
      <c r="E137" s="80" t="s">
        <v>164</v>
      </c>
      <c r="F137" s="53" t="s">
        <v>847</v>
      </c>
      <c r="G137" s="254"/>
      <c r="H137" s="384">
        <v>10</v>
      </c>
      <c r="I137" s="322"/>
      <c r="J137" s="252"/>
      <c r="K137" s="11"/>
    </row>
    <row r="138" spans="1:11" ht="204" x14ac:dyDescent="0.25">
      <c r="A138" s="386" t="s">
        <v>447</v>
      </c>
      <c r="B138" s="385" t="s">
        <v>6</v>
      </c>
      <c r="C138" s="385"/>
      <c r="D138" s="385" t="s">
        <v>7</v>
      </c>
      <c r="E138" s="38" t="s">
        <v>308</v>
      </c>
      <c r="F138" s="53" t="s">
        <v>826</v>
      </c>
      <c r="G138" s="254"/>
      <c r="H138" s="384">
        <v>10</v>
      </c>
      <c r="I138" s="322"/>
      <c r="J138" s="252"/>
      <c r="K138" s="11"/>
    </row>
    <row r="139" spans="1:11" ht="89.25" x14ac:dyDescent="0.25">
      <c r="A139" s="42" t="s">
        <v>448</v>
      </c>
      <c r="B139" s="33" t="s">
        <v>6</v>
      </c>
      <c r="C139" s="33"/>
      <c r="D139" s="33" t="s">
        <v>7</v>
      </c>
      <c r="E139" s="38" t="s">
        <v>201</v>
      </c>
      <c r="F139" s="53" t="s">
        <v>202</v>
      </c>
      <c r="G139" s="253"/>
      <c r="H139" s="107">
        <v>5</v>
      </c>
      <c r="I139" s="414"/>
      <c r="J139" s="252"/>
      <c r="K139" s="11"/>
    </row>
    <row r="140" spans="1:11" ht="89.25" x14ac:dyDescent="0.25">
      <c r="A140" s="42" t="s">
        <v>449</v>
      </c>
      <c r="B140" s="33" t="s">
        <v>6</v>
      </c>
      <c r="C140" s="33"/>
      <c r="D140" s="33" t="s">
        <v>7</v>
      </c>
      <c r="E140" s="38" t="s">
        <v>441</v>
      </c>
      <c r="F140" s="53" t="s">
        <v>725</v>
      </c>
      <c r="G140" s="253"/>
      <c r="H140" s="107">
        <v>10</v>
      </c>
      <c r="I140" s="322"/>
      <c r="J140" s="252"/>
      <c r="K140" s="11"/>
    </row>
    <row r="141" spans="1:11" ht="204" x14ac:dyDescent="0.25">
      <c r="A141" s="386" t="s">
        <v>450</v>
      </c>
      <c r="B141" s="385" t="s">
        <v>6</v>
      </c>
      <c r="C141" s="385"/>
      <c r="D141" s="385" t="s">
        <v>7</v>
      </c>
      <c r="E141" s="38" t="s">
        <v>112</v>
      </c>
      <c r="F141" s="53" t="s">
        <v>848</v>
      </c>
      <c r="G141" s="254"/>
      <c r="H141" s="384">
        <v>5</v>
      </c>
      <c r="I141" s="414"/>
      <c r="J141" s="252"/>
      <c r="K141" s="11"/>
    </row>
    <row r="142" spans="1:11" ht="76.5" x14ac:dyDescent="0.25">
      <c r="A142" s="42" t="s">
        <v>451</v>
      </c>
      <c r="B142" s="33" t="s">
        <v>6</v>
      </c>
      <c r="C142" s="33"/>
      <c r="D142" s="33" t="s">
        <v>7</v>
      </c>
      <c r="E142" s="38" t="s">
        <v>203</v>
      </c>
      <c r="F142" s="101" t="s">
        <v>204</v>
      </c>
      <c r="G142" s="253"/>
      <c r="H142" s="107">
        <v>5</v>
      </c>
      <c r="I142" s="414"/>
      <c r="J142" s="252"/>
      <c r="K142" s="11"/>
    </row>
    <row r="143" spans="1:11" ht="89.25" x14ac:dyDescent="0.25">
      <c r="A143" s="42" t="s">
        <v>452</v>
      </c>
      <c r="B143" s="33" t="s">
        <v>6</v>
      </c>
      <c r="C143" s="33"/>
      <c r="D143" s="33" t="s">
        <v>7</v>
      </c>
      <c r="E143" s="38" t="s">
        <v>442</v>
      </c>
      <c r="F143" s="53" t="s">
        <v>205</v>
      </c>
      <c r="G143" s="253"/>
      <c r="H143" s="107">
        <v>5</v>
      </c>
      <c r="I143" s="414"/>
      <c r="J143" s="252"/>
      <c r="K143" s="11"/>
    </row>
    <row r="144" spans="1:11" ht="89.25" x14ac:dyDescent="0.25">
      <c r="A144" s="42" t="s">
        <v>453</v>
      </c>
      <c r="B144" s="33" t="s">
        <v>6</v>
      </c>
      <c r="C144" s="33"/>
      <c r="D144" s="33" t="s">
        <v>7</v>
      </c>
      <c r="E144" s="38" t="s">
        <v>443</v>
      </c>
      <c r="F144" s="53" t="s">
        <v>206</v>
      </c>
      <c r="G144" s="253"/>
      <c r="H144" s="107">
        <v>5</v>
      </c>
      <c r="I144" s="414"/>
      <c r="J144" s="252"/>
      <c r="K144" s="11"/>
    </row>
    <row r="145" spans="1:11" ht="51" x14ac:dyDescent="0.25">
      <c r="A145" s="42" t="s">
        <v>454</v>
      </c>
      <c r="B145" s="33" t="s">
        <v>6</v>
      </c>
      <c r="C145" s="33"/>
      <c r="D145" s="33" t="s">
        <v>7</v>
      </c>
      <c r="E145" s="40" t="s">
        <v>207</v>
      </c>
      <c r="F145" s="53" t="s">
        <v>208</v>
      </c>
      <c r="G145" s="253"/>
      <c r="H145" s="107">
        <v>5</v>
      </c>
      <c r="I145" s="414"/>
      <c r="J145" s="252"/>
      <c r="K145" s="11"/>
    </row>
    <row r="146" spans="1:11" ht="63.75" x14ac:dyDescent="0.25">
      <c r="A146" s="42" t="s">
        <v>455</v>
      </c>
      <c r="B146" s="33" t="s">
        <v>6</v>
      </c>
      <c r="C146" s="33"/>
      <c r="D146" s="33" t="s">
        <v>7</v>
      </c>
      <c r="E146" s="38" t="s">
        <v>444</v>
      </c>
      <c r="F146" s="53" t="s">
        <v>209</v>
      </c>
      <c r="G146" s="253"/>
      <c r="H146" s="107">
        <v>5</v>
      </c>
      <c r="I146" s="414"/>
      <c r="J146" s="252"/>
      <c r="K146" s="11"/>
    </row>
    <row r="147" spans="1:11" ht="63.75" x14ac:dyDescent="0.25">
      <c r="A147" s="42" t="s">
        <v>456</v>
      </c>
      <c r="B147" s="33" t="s">
        <v>6</v>
      </c>
      <c r="C147" s="33"/>
      <c r="D147" s="33" t="s">
        <v>7</v>
      </c>
      <c r="E147" s="40" t="s">
        <v>128</v>
      </c>
      <c r="F147" s="53" t="s">
        <v>309</v>
      </c>
      <c r="G147" s="253"/>
      <c r="H147" s="107">
        <v>5</v>
      </c>
      <c r="I147" s="414"/>
      <c r="J147" s="252"/>
      <c r="K147" s="11"/>
    </row>
    <row r="148" spans="1:11" s="27" customFormat="1" x14ac:dyDescent="0.25">
      <c r="A148" s="501" t="s">
        <v>586</v>
      </c>
      <c r="B148" s="502"/>
      <c r="C148" s="502"/>
      <c r="D148" s="502"/>
      <c r="E148" s="502"/>
      <c r="F148" s="502"/>
      <c r="G148" s="285"/>
      <c r="H148" s="106">
        <f>SUMIFS(H136:H147,B136:B147,"X",G136:G147,"&lt;&gt;N/A")</f>
        <v>80</v>
      </c>
      <c r="I148" s="326">
        <f>SUMIFS(I136:I147,B136:B147,"X",G136:G147,"&lt;&gt;N/A")</f>
        <v>0</v>
      </c>
      <c r="J148" s="429"/>
      <c r="K148" s="140"/>
    </row>
    <row r="149" spans="1:11" x14ac:dyDescent="0.25">
      <c r="A149" s="499" t="s">
        <v>568</v>
      </c>
      <c r="B149" s="500"/>
      <c r="C149" s="500"/>
      <c r="D149" s="500"/>
      <c r="E149" s="500"/>
      <c r="F149" s="500"/>
      <c r="G149" s="286"/>
      <c r="H149" s="89"/>
      <c r="I149" s="325"/>
      <c r="J149" s="430"/>
      <c r="K149" s="11"/>
    </row>
    <row r="150" spans="1:11" ht="165.75" x14ac:dyDescent="0.25">
      <c r="A150" s="42" t="s">
        <v>466</v>
      </c>
      <c r="B150" s="33" t="s">
        <v>6</v>
      </c>
      <c r="C150" s="33"/>
      <c r="D150" s="33" t="s">
        <v>7</v>
      </c>
      <c r="E150" s="38" t="s">
        <v>101</v>
      </c>
      <c r="F150" s="53" t="s">
        <v>807</v>
      </c>
      <c r="G150" s="253"/>
      <c r="H150" s="108">
        <v>10</v>
      </c>
      <c r="I150" s="322"/>
      <c r="J150" s="432"/>
      <c r="K150" s="11"/>
    </row>
    <row r="151" spans="1:11" ht="38.25" x14ac:dyDescent="0.25">
      <c r="A151" s="42" t="s">
        <v>467</v>
      </c>
      <c r="B151" s="33" t="s">
        <v>6</v>
      </c>
      <c r="C151" s="33"/>
      <c r="D151" s="33" t="s">
        <v>7</v>
      </c>
      <c r="E151" s="38" t="s">
        <v>457</v>
      </c>
      <c r="F151" s="53" t="s">
        <v>166</v>
      </c>
      <c r="G151" s="253"/>
      <c r="H151" s="107">
        <v>5</v>
      </c>
      <c r="I151" s="414"/>
      <c r="J151" s="252"/>
      <c r="K151" s="11"/>
    </row>
    <row r="152" spans="1:11" ht="63.75" x14ac:dyDescent="0.25">
      <c r="A152" s="42" t="s">
        <v>468</v>
      </c>
      <c r="B152" s="33" t="s">
        <v>6</v>
      </c>
      <c r="C152" s="33"/>
      <c r="D152" s="33" t="s">
        <v>7</v>
      </c>
      <c r="E152" s="38" t="s">
        <v>808</v>
      </c>
      <c r="F152" s="53" t="s">
        <v>275</v>
      </c>
      <c r="G152" s="253"/>
      <c r="H152" s="107">
        <v>5</v>
      </c>
      <c r="I152" s="414"/>
      <c r="J152" s="252"/>
      <c r="K152" s="11"/>
    </row>
    <row r="153" spans="1:11" s="27" customFormat="1" x14ac:dyDescent="0.25">
      <c r="A153" s="501" t="s">
        <v>587</v>
      </c>
      <c r="B153" s="502"/>
      <c r="C153" s="502"/>
      <c r="D153" s="502"/>
      <c r="E153" s="502"/>
      <c r="F153" s="502"/>
      <c r="G153" s="98"/>
      <c r="H153" s="106">
        <f>SUMIFS(H150:H152,B150:B152,"X",G150:G152,"&lt;&gt;N/A")</f>
        <v>20</v>
      </c>
      <c r="I153" s="326">
        <f>SUMIFS(I150:I152,B150:B152,"X",G150:G152,"&lt;&gt;N/A")</f>
        <v>0</v>
      </c>
      <c r="J153" s="433"/>
      <c r="K153" s="140"/>
    </row>
    <row r="154" spans="1:11" ht="14.45" customHeight="1" x14ac:dyDescent="0.25">
      <c r="A154" s="499" t="s">
        <v>888</v>
      </c>
      <c r="B154" s="500"/>
      <c r="C154" s="500"/>
      <c r="D154" s="500"/>
      <c r="E154" s="500"/>
      <c r="F154" s="500"/>
      <c r="G154" s="417"/>
      <c r="H154" s="92"/>
      <c r="I154" s="325"/>
      <c r="J154" s="434"/>
      <c r="K154" s="11"/>
    </row>
    <row r="155" spans="1:11" ht="89.25" x14ac:dyDescent="0.25">
      <c r="A155" s="418" t="s">
        <v>896</v>
      </c>
      <c r="B155" s="419" t="s">
        <v>6</v>
      </c>
      <c r="C155" s="419"/>
      <c r="D155" s="419" t="s">
        <v>312</v>
      </c>
      <c r="E155" s="420" t="s">
        <v>914</v>
      </c>
      <c r="F155" s="421" t="s">
        <v>915</v>
      </c>
      <c r="G155" s="422"/>
      <c r="H155" s="423">
        <v>10</v>
      </c>
      <c r="I155" s="322"/>
      <c r="J155" s="435"/>
      <c r="K155" s="11"/>
    </row>
    <row r="156" spans="1:11" ht="178.5" x14ac:dyDescent="0.25">
      <c r="A156" s="418" t="s">
        <v>897</v>
      </c>
      <c r="B156" s="419" t="s">
        <v>6</v>
      </c>
      <c r="C156" s="419"/>
      <c r="D156" s="419" t="s">
        <v>312</v>
      </c>
      <c r="E156" s="420" t="s">
        <v>916</v>
      </c>
      <c r="F156" s="421" t="s">
        <v>917</v>
      </c>
      <c r="G156" s="422"/>
      <c r="H156" s="423">
        <v>10</v>
      </c>
      <c r="I156" s="322"/>
      <c r="J156" s="435"/>
      <c r="K156" s="11"/>
    </row>
    <row r="157" spans="1:11" ht="127.5" x14ac:dyDescent="0.25">
      <c r="A157" s="418" t="s">
        <v>898</v>
      </c>
      <c r="B157" s="419" t="s">
        <v>6</v>
      </c>
      <c r="C157" s="419"/>
      <c r="D157" s="419" t="s">
        <v>312</v>
      </c>
      <c r="E157" s="420" t="s">
        <v>909</v>
      </c>
      <c r="F157" s="421" t="s">
        <v>918</v>
      </c>
      <c r="G157" s="422"/>
      <c r="H157" s="423">
        <v>5</v>
      </c>
      <c r="I157" s="322"/>
      <c r="J157" s="435"/>
      <c r="K157" s="11"/>
    </row>
    <row r="158" spans="1:11" ht="153" x14ac:dyDescent="0.25">
      <c r="A158" s="418" t="s">
        <v>899</v>
      </c>
      <c r="B158" s="419" t="s">
        <v>6</v>
      </c>
      <c r="C158" s="419"/>
      <c r="D158" s="419" t="s">
        <v>881</v>
      </c>
      <c r="E158" s="420" t="s">
        <v>919</v>
      </c>
      <c r="F158" s="421" t="s">
        <v>920</v>
      </c>
      <c r="G158" s="422"/>
      <c r="H158" s="423">
        <v>5</v>
      </c>
      <c r="I158" s="322"/>
      <c r="J158" s="435"/>
      <c r="K158" s="11"/>
    </row>
    <row r="159" spans="1:11" ht="178.5" x14ac:dyDescent="0.25">
      <c r="A159" s="418" t="s">
        <v>900</v>
      </c>
      <c r="B159" s="419" t="s">
        <v>6</v>
      </c>
      <c r="C159" s="419"/>
      <c r="D159" s="419" t="s">
        <v>882</v>
      </c>
      <c r="E159" s="420" t="s">
        <v>883</v>
      </c>
      <c r="F159" s="421" t="s">
        <v>921</v>
      </c>
      <c r="G159" s="422"/>
      <c r="H159" s="423">
        <v>5</v>
      </c>
      <c r="I159" s="322"/>
      <c r="J159" s="435"/>
      <c r="K159" s="11"/>
    </row>
    <row r="160" spans="1:11" ht="216.75" x14ac:dyDescent="0.25">
      <c r="A160" s="418" t="s">
        <v>901</v>
      </c>
      <c r="B160" s="419" t="s">
        <v>6</v>
      </c>
      <c r="C160" s="419"/>
      <c r="D160" s="419" t="s">
        <v>312</v>
      </c>
      <c r="E160" s="420" t="s">
        <v>910</v>
      </c>
      <c r="F160" s="421" t="s">
        <v>943</v>
      </c>
      <c r="G160" s="422"/>
      <c r="H160" s="423">
        <v>10</v>
      </c>
      <c r="I160" s="322"/>
      <c r="J160" s="435"/>
      <c r="K160" s="11"/>
    </row>
    <row r="161" spans="1:11" ht="216.75" x14ac:dyDescent="0.25">
      <c r="A161" s="418" t="s">
        <v>907</v>
      </c>
      <c r="B161" s="419" t="s">
        <v>6</v>
      </c>
      <c r="C161" s="419"/>
      <c r="D161" s="419" t="s">
        <v>312</v>
      </c>
      <c r="E161" s="420" t="s">
        <v>922</v>
      </c>
      <c r="F161" s="421" t="s">
        <v>944</v>
      </c>
      <c r="G161" s="422"/>
      <c r="H161" s="423">
        <v>10</v>
      </c>
      <c r="I161" s="322"/>
      <c r="J161" s="435"/>
      <c r="K161" s="11"/>
    </row>
    <row r="162" spans="1:11" ht="102" x14ac:dyDescent="0.25">
      <c r="A162" s="424" t="s">
        <v>902</v>
      </c>
      <c r="B162" s="419" t="s">
        <v>6</v>
      </c>
      <c r="C162" s="419"/>
      <c r="D162" s="419" t="s">
        <v>7</v>
      </c>
      <c r="E162" s="420" t="s">
        <v>923</v>
      </c>
      <c r="F162" s="421" t="s">
        <v>924</v>
      </c>
      <c r="G162" s="422"/>
      <c r="H162" s="423">
        <v>5</v>
      </c>
      <c r="I162" s="322"/>
      <c r="J162" s="435"/>
      <c r="K162" s="11"/>
    </row>
    <row r="163" spans="1:11" ht="76.5" x14ac:dyDescent="0.25">
      <c r="A163" s="424" t="s">
        <v>903</v>
      </c>
      <c r="B163" s="419" t="s">
        <v>6</v>
      </c>
      <c r="C163" s="419"/>
      <c r="D163" s="419" t="s">
        <v>7</v>
      </c>
      <c r="E163" s="420" t="s">
        <v>925</v>
      </c>
      <c r="F163" s="421" t="s">
        <v>926</v>
      </c>
      <c r="G163" s="422"/>
      <c r="H163" s="423">
        <v>5</v>
      </c>
      <c r="I163" s="322"/>
      <c r="J163" s="435"/>
      <c r="K163" s="11"/>
    </row>
    <row r="164" spans="1:11" ht="76.5" x14ac:dyDescent="0.25">
      <c r="A164" s="424" t="s">
        <v>904</v>
      </c>
      <c r="B164" s="419" t="s">
        <v>6</v>
      </c>
      <c r="C164" s="419"/>
      <c r="D164" s="419" t="s">
        <v>7</v>
      </c>
      <c r="E164" s="420" t="s">
        <v>885</v>
      </c>
      <c r="F164" s="421" t="s">
        <v>927</v>
      </c>
      <c r="G164" s="422"/>
      <c r="H164" s="423">
        <v>5</v>
      </c>
      <c r="I164" s="322"/>
      <c r="J164" s="435"/>
      <c r="K164" s="11"/>
    </row>
    <row r="165" spans="1:11" ht="76.5" x14ac:dyDescent="0.25">
      <c r="A165" s="424" t="s">
        <v>906</v>
      </c>
      <c r="B165" s="419" t="s">
        <v>6</v>
      </c>
      <c r="C165" s="419"/>
      <c r="D165" s="419" t="s">
        <v>7</v>
      </c>
      <c r="E165" s="420" t="s">
        <v>884</v>
      </c>
      <c r="F165" s="421" t="s">
        <v>928</v>
      </c>
      <c r="G165" s="422"/>
      <c r="H165" s="423">
        <v>5</v>
      </c>
      <c r="I165" s="322"/>
      <c r="J165" s="435"/>
      <c r="K165" s="11"/>
    </row>
    <row r="166" spans="1:11" ht="76.5" x14ac:dyDescent="0.25">
      <c r="A166" s="424" t="s">
        <v>905</v>
      </c>
      <c r="B166" s="419" t="s">
        <v>6</v>
      </c>
      <c r="C166" s="419"/>
      <c r="D166" s="419" t="s">
        <v>7</v>
      </c>
      <c r="E166" s="420" t="s">
        <v>929</v>
      </c>
      <c r="F166" s="421" t="s">
        <v>930</v>
      </c>
      <c r="G166" s="422"/>
      <c r="H166" s="423">
        <v>5</v>
      </c>
      <c r="I166" s="322"/>
      <c r="J166" s="435"/>
      <c r="K166" s="11"/>
    </row>
    <row r="167" spans="1:11" s="27" customFormat="1" x14ac:dyDescent="0.25">
      <c r="A167" s="501" t="s">
        <v>588</v>
      </c>
      <c r="B167" s="502"/>
      <c r="C167" s="502"/>
      <c r="D167" s="502"/>
      <c r="E167" s="502"/>
      <c r="F167" s="502"/>
      <c r="G167" s="98"/>
      <c r="H167" s="397">
        <f>SUMIFS(H155:H166,B155:B166,"X",G155:G166,"&lt;&gt;N/A")+IF(AND(G155="N/A",Observations!G80&lt;&gt;"N/A"),Observations!H80)+IF(AND(G156="N/A",Observations!G81&lt;&gt;"N/A"),Observations!H81)+IF(AND(G157="N/A",Observations!G82&lt;&gt;"N/A"),Observations!H82)+IF(AND(G158="N/A",Observations!G83&lt;&gt;"N/A"),Observations!H83)+IF(AND(G159="N/A",Observations!G84&lt;&gt;"N/A"),Observations!H84)+IF(AND(G160="N/A",Observations!G85&lt;&gt;"N/A"),Observations!H85)+IF(AND(G161="N/A",Observations!G86&lt;&gt;"N/A"),Observations!H86)</f>
        <v>80</v>
      </c>
      <c r="I167" s="298">
        <f>SUMIFS(I162:I166,B162:B166,"X",G162:G166,"&lt;&gt;N/A") +MIN(Documents!I155,Observations!I80)+MIN(Documents!I156,Observations!I81)+MIN(Documents!I157,Observations!I82)+MIN(Documents!I158,Observations!I83)+MIN(Documents!I159,Observations!I84)+MIN(Documents!I160,Observations!I85)+MIN(Documents!I161,Observations!I86)</f>
        <v>0</v>
      </c>
      <c r="J167" s="429"/>
      <c r="K167" s="140"/>
    </row>
    <row r="168" spans="1:11" x14ac:dyDescent="0.25">
      <c r="A168" s="371" t="s">
        <v>911</v>
      </c>
      <c r="B168" s="87"/>
      <c r="C168" s="11"/>
      <c r="D168" s="87"/>
      <c r="E168" s="87"/>
      <c r="F168" s="11"/>
      <c r="G168" s="87"/>
      <c r="H168" s="87"/>
      <c r="I168" s="87"/>
      <c r="J168" s="426"/>
      <c r="K168" s="11"/>
    </row>
  </sheetData>
  <sheetProtection password="99D5" sheet="1" objects="1" scenarios="1" formatCells="0"/>
  <mergeCells count="34">
    <mergeCell ref="A127:F127"/>
    <mergeCell ref="A148:F148"/>
    <mergeCell ref="A153:F153"/>
    <mergeCell ref="A167:F167"/>
    <mergeCell ref="A149:F149"/>
    <mergeCell ref="A154:F154"/>
    <mergeCell ref="A128:F128"/>
    <mergeCell ref="A135:F135"/>
    <mergeCell ref="A134:F134"/>
    <mergeCell ref="A61:F61"/>
    <mergeCell ref="A75:F75"/>
    <mergeCell ref="A76:F76"/>
    <mergeCell ref="A85:F85"/>
    <mergeCell ref="A62:F62"/>
    <mergeCell ref="A77:F77"/>
    <mergeCell ref="A4:F4"/>
    <mergeCell ref="A19:F19"/>
    <mergeCell ref="A29:F29"/>
    <mergeCell ref="A41:F41"/>
    <mergeCell ref="A50:F50"/>
    <mergeCell ref="A17:F17"/>
    <mergeCell ref="A18:F18"/>
    <mergeCell ref="A27:F27"/>
    <mergeCell ref="A28:F28"/>
    <mergeCell ref="A39:F39"/>
    <mergeCell ref="A40:F40"/>
    <mergeCell ref="A48:F48"/>
    <mergeCell ref="A49:F49"/>
    <mergeCell ref="A86:F86"/>
    <mergeCell ref="A102:F102"/>
    <mergeCell ref="A117:F117"/>
    <mergeCell ref="A101:F101"/>
    <mergeCell ref="A115:F115"/>
    <mergeCell ref="A116:F116"/>
  </mergeCells>
  <conditionalFormatting sqref="I5">
    <cfRule type="expression" dxfId="198" priority="153">
      <formula>$G5="N/A"</formula>
    </cfRule>
  </conditionalFormatting>
  <conditionalFormatting sqref="I11">
    <cfRule type="expression" dxfId="197" priority="152">
      <formula>$G11="N/A"</formula>
    </cfRule>
  </conditionalFormatting>
  <conditionalFormatting sqref="I14">
    <cfRule type="expression" dxfId="196" priority="151">
      <formula>$G14="N/A"</formula>
    </cfRule>
  </conditionalFormatting>
  <conditionalFormatting sqref="I15">
    <cfRule type="expression" dxfId="195" priority="150">
      <formula>$G15="N/A"</formula>
    </cfRule>
  </conditionalFormatting>
  <conditionalFormatting sqref="I26">
    <cfRule type="expression" dxfId="194" priority="149">
      <formula>$G26="N/A"</formula>
    </cfRule>
  </conditionalFormatting>
  <conditionalFormatting sqref="I30">
    <cfRule type="expression" dxfId="193" priority="148">
      <formula>$G30="N/A"</formula>
    </cfRule>
  </conditionalFormatting>
  <conditionalFormatting sqref="I33">
    <cfRule type="expression" dxfId="192" priority="147">
      <formula>$G33="N/A"</formula>
    </cfRule>
  </conditionalFormatting>
  <conditionalFormatting sqref="I34">
    <cfRule type="expression" dxfId="191" priority="146">
      <formula>$G34="N/A"</formula>
    </cfRule>
  </conditionalFormatting>
  <conditionalFormatting sqref="I35">
    <cfRule type="expression" dxfId="190" priority="145">
      <formula>$G35="N/A"</formula>
    </cfRule>
  </conditionalFormatting>
  <conditionalFormatting sqref="I36">
    <cfRule type="expression" dxfId="189" priority="144">
      <formula>$G36="N/A"</formula>
    </cfRule>
  </conditionalFormatting>
  <conditionalFormatting sqref="I37">
    <cfRule type="expression" dxfId="188" priority="143">
      <formula>$G37="N/A"</formula>
    </cfRule>
  </conditionalFormatting>
  <conditionalFormatting sqref="I38">
    <cfRule type="expression" dxfId="187" priority="142">
      <formula>$G38="N/A"</formula>
    </cfRule>
  </conditionalFormatting>
  <conditionalFormatting sqref="I46">
    <cfRule type="expression" dxfId="186" priority="141">
      <formula>$G46="N/A"</formula>
    </cfRule>
  </conditionalFormatting>
  <conditionalFormatting sqref="I47">
    <cfRule type="expression" dxfId="185" priority="140">
      <formula>$G47="N/A"</formula>
    </cfRule>
  </conditionalFormatting>
  <conditionalFormatting sqref="I54">
    <cfRule type="expression" dxfId="184" priority="139">
      <formula>$G54="N/A"</formula>
    </cfRule>
  </conditionalFormatting>
  <conditionalFormatting sqref="I56">
    <cfRule type="expression" dxfId="183" priority="137">
      <formula>$G56="N/A"</formula>
    </cfRule>
  </conditionalFormatting>
  <conditionalFormatting sqref="I57">
    <cfRule type="expression" dxfId="182" priority="136">
      <formula>$G57="N/A"</formula>
    </cfRule>
  </conditionalFormatting>
  <conditionalFormatting sqref="I58">
    <cfRule type="expression" dxfId="181" priority="135">
      <formula>$G58="N/A"</formula>
    </cfRule>
  </conditionalFormatting>
  <conditionalFormatting sqref="I65">
    <cfRule type="expression" dxfId="180" priority="134">
      <formula>$G65="N/A"</formula>
    </cfRule>
  </conditionalFormatting>
  <conditionalFormatting sqref="I66">
    <cfRule type="expression" dxfId="179" priority="133">
      <formula>$G66="N/A"</formula>
    </cfRule>
  </conditionalFormatting>
  <conditionalFormatting sqref="I67">
    <cfRule type="expression" dxfId="178" priority="132">
      <formula>$G67="N/A"</formula>
    </cfRule>
  </conditionalFormatting>
  <conditionalFormatting sqref="I68">
    <cfRule type="expression" dxfId="177" priority="131">
      <formula>$G68="N/A"</formula>
    </cfRule>
  </conditionalFormatting>
  <conditionalFormatting sqref="I69">
    <cfRule type="expression" dxfId="176" priority="130">
      <formula>$G69="N/A"</formula>
    </cfRule>
  </conditionalFormatting>
  <conditionalFormatting sqref="I70">
    <cfRule type="expression" dxfId="175" priority="129">
      <formula>$G70="N/A"</formula>
    </cfRule>
  </conditionalFormatting>
  <conditionalFormatting sqref="I71">
    <cfRule type="expression" dxfId="174" priority="128">
      <formula>$G71="N/A"</formula>
    </cfRule>
  </conditionalFormatting>
  <conditionalFormatting sqref="I72">
    <cfRule type="expression" dxfId="173" priority="127">
      <formula>$G72="N/A"</formula>
    </cfRule>
  </conditionalFormatting>
  <conditionalFormatting sqref="I73">
    <cfRule type="expression" dxfId="172" priority="126">
      <formula>$G73="N/A"</formula>
    </cfRule>
  </conditionalFormatting>
  <conditionalFormatting sqref="I74">
    <cfRule type="expression" dxfId="171" priority="125">
      <formula>$G74="N/A"</formula>
    </cfRule>
  </conditionalFormatting>
  <conditionalFormatting sqref="I78">
    <cfRule type="expression" dxfId="170" priority="124">
      <formula>$G78="N/A"</formula>
    </cfRule>
  </conditionalFormatting>
  <conditionalFormatting sqref="I79">
    <cfRule type="expression" dxfId="169" priority="123">
      <formula>$G79="N/A"</formula>
    </cfRule>
  </conditionalFormatting>
  <conditionalFormatting sqref="I83">
    <cfRule type="expression" dxfId="168" priority="122">
      <formula>$G83="N/A"</formula>
    </cfRule>
  </conditionalFormatting>
  <conditionalFormatting sqref="I92">
    <cfRule type="expression" dxfId="167" priority="121">
      <formula>$G92="N/A"</formula>
    </cfRule>
  </conditionalFormatting>
  <conditionalFormatting sqref="I93">
    <cfRule type="expression" dxfId="166" priority="120">
      <formula>$G93="N/A"</formula>
    </cfRule>
  </conditionalFormatting>
  <conditionalFormatting sqref="I94">
    <cfRule type="expression" dxfId="165" priority="119">
      <formula>$G94="N/A"</formula>
    </cfRule>
  </conditionalFormatting>
  <conditionalFormatting sqref="I95">
    <cfRule type="expression" dxfId="164" priority="117">
      <formula>$G95="N/A"</formula>
    </cfRule>
  </conditionalFormatting>
  <conditionalFormatting sqref="I98">
    <cfRule type="expression" dxfId="163" priority="116">
      <formula>$G98="N/A"</formula>
    </cfRule>
  </conditionalFormatting>
  <conditionalFormatting sqref="I99">
    <cfRule type="expression" dxfId="162" priority="115">
      <formula>$G99="N/A"</formula>
    </cfRule>
  </conditionalFormatting>
  <conditionalFormatting sqref="I100">
    <cfRule type="expression" dxfId="161" priority="114">
      <formula>$G100="N/A"</formula>
    </cfRule>
  </conditionalFormatting>
  <conditionalFormatting sqref="I105">
    <cfRule type="expression" dxfId="160" priority="113">
      <formula>$G105="N/A"</formula>
    </cfRule>
  </conditionalFormatting>
  <conditionalFormatting sqref="I106">
    <cfRule type="expression" dxfId="159" priority="112">
      <formula>$G106="N/A"</formula>
    </cfRule>
  </conditionalFormatting>
  <conditionalFormatting sqref="I107">
    <cfRule type="expression" dxfId="158" priority="111">
      <formula>$G107="N/A"</formula>
    </cfRule>
  </conditionalFormatting>
  <conditionalFormatting sqref="I108">
    <cfRule type="expression" dxfId="157" priority="110">
      <formula>$G108="N/A"</formula>
    </cfRule>
  </conditionalFormatting>
  <conditionalFormatting sqref="I109">
    <cfRule type="expression" dxfId="156" priority="109">
      <formula>$G109="N/A"</formula>
    </cfRule>
  </conditionalFormatting>
  <conditionalFormatting sqref="I110">
    <cfRule type="expression" dxfId="155" priority="108">
      <formula>$G110="N/A"</formula>
    </cfRule>
  </conditionalFormatting>
  <conditionalFormatting sqref="I112">
    <cfRule type="expression" dxfId="154" priority="107">
      <formula>$G112="N/A"</formula>
    </cfRule>
  </conditionalFormatting>
  <conditionalFormatting sqref="I113">
    <cfRule type="expression" dxfId="153" priority="106">
      <formula>$G113="N/A"</formula>
    </cfRule>
  </conditionalFormatting>
  <conditionalFormatting sqref="I114">
    <cfRule type="expression" dxfId="152" priority="105">
      <formula>$G114="N/A"</formula>
    </cfRule>
  </conditionalFormatting>
  <conditionalFormatting sqref="I119">
    <cfRule type="expression" dxfId="151" priority="104">
      <formula>$G119="N/A"</formula>
    </cfRule>
  </conditionalFormatting>
  <conditionalFormatting sqref="I120">
    <cfRule type="expression" dxfId="150" priority="103">
      <formula>$G120="N/A"</formula>
    </cfRule>
  </conditionalFormatting>
  <conditionalFormatting sqref="I121">
    <cfRule type="expression" dxfId="149" priority="102">
      <formula>$G121="N/A"</formula>
    </cfRule>
  </conditionalFormatting>
  <conditionalFormatting sqref="I122">
    <cfRule type="expression" dxfId="148" priority="101">
      <formula>$G122="N/A"</formula>
    </cfRule>
  </conditionalFormatting>
  <conditionalFormatting sqref="I124">
    <cfRule type="expression" dxfId="147" priority="100">
      <formula>$G124="N/A"</formula>
    </cfRule>
  </conditionalFormatting>
  <conditionalFormatting sqref="I125">
    <cfRule type="expression" dxfId="146" priority="99">
      <formula>$G125="N/A"</formula>
    </cfRule>
  </conditionalFormatting>
  <conditionalFormatting sqref="I126">
    <cfRule type="expression" dxfId="145" priority="98">
      <formula>$G126="N/A"</formula>
    </cfRule>
  </conditionalFormatting>
  <conditionalFormatting sqref="I130">
    <cfRule type="expression" dxfId="144" priority="97">
      <formula>$G130="N/A"</formula>
    </cfRule>
  </conditionalFormatting>
  <conditionalFormatting sqref="I131">
    <cfRule type="expression" dxfId="143" priority="96">
      <formula>$G131="N/A"</formula>
    </cfRule>
  </conditionalFormatting>
  <conditionalFormatting sqref="I132">
    <cfRule type="expression" dxfId="142" priority="95">
      <formula>$G132="N/A"</formula>
    </cfRule>
  </conditionalFormatting>
  <conditionalFormatting sqref="I139">
    <cfRule type="expression" dxfId="141" priority="93">
      <formula>$G139="N/A"</formula>
    </cfRule>
  </conditionalFormatting>
  <conditionalFormatting sqref="I142">
    <cfRule type="expression" dxfId="140" priority="92">
      <formula>$G142="N/A"</formula>
    </cfRule>
  </conditionalFormatting>
  <conditionalFormatting sqref="I143">
    <cfRule type="expression" dxfId="139" priority="91">
      <formula>$G143="N/A"</formula>
    </cfRule>
  </conditionalFormatting>
  <conditionalFormatting sqref="I144">
    <cfRule type="expression" dxfId="138" priority="90">
      <formula>$G144="N/A"</formula>
    </cfRule>
  </conditionalFormatting>
  <conditionalFormatting sqref="I145">
    <cfRule type="expression" dxfId="137" priority="89">
      <formula>$G145="N/A"</formula>
    </cfRule>
  </conditionalFormatting>
  <conditionalFormatting sqref="I146">
    <cfRule type="expression" dxfId="136" priority="88">
      <formula>$G146="N/A"</formula>
    </cfRule>
  </conditionalFormatting>
  <conditionalFormatting sqref="I147">
    <cfRule type="expression" dxfId="135" priority="87">
      <formula>$G147="N/A"</formula>
    </cfRule>
  </conditionalFormatting>
  <conditionalFormatting sqref="I151">
    <cfRule type="expression" dxfId="134" priority="86">
      <formula>$G151="N/A"</formula>
    </cfRule>
  </conditionalFormatting>
  <conditionalFormatting sqref="I152">
    <cfRule type="expression" dxfId="133" priority="85">
      <formula>$G152="N/A"</formula>
    </cfRule>
  </conditionalFormatting>
  <conditionalFormatting sqref="I133">
    <cfRule type="expression" dxfId="132" priority="76">
      <formula>$G133="N/A"</formula>
    </cfRule>
  </conditionalFormatting>
  <conditionalFormatting sqref="I150">
    <cfRule type="expression" dxfId="131" priority="78">
      <formula>$G150="N/A"</formula>
    </cfRule>
  </conditionalFormatting>
  <conditionalFormatting sqref="I129">
    <cfRule type="expression" dxfId="130" priority="75">
      <formula>$G129="N/A"</formula>
    </cfRule>
  </conditionalFormatting>
  <conditionalFormatting sqref="I140">
    <cfRule type="expression" dxfId="129" priority="77">
      <formula>$G140="N/A"</formula>
    </cfRule>
  </conditionalFormatting>
  <conditionalFormatting sqref="I123">
    <cfRule type="expression" dxfId="128" priority="74">
      <formula>$G123="N/A"</formula>
    </cfRule>
  </conditionalFormatting>
  <conditionalFormatting sqref="I111">
    <cfRule type="expression" dxfId="127" priority="72">
      <formula>$G111="N/A"</formula>
    </cfRule>
  </conditionalFormatting>
  <conditionalFormatting sqref="I118">
    <cfRule type="expression" dxfId="126" priority="73">
      <formula>$G118="N/A"</formula>
    </cfRule>
  </conditionalFormatting>
  <conditionalFormatting sqref="I104">
    <cfRule type="expression" dxfId="125" priority="71">
      <formula>$G104="N/A"</formula>
    </cfRule>
  </conditionalFormatting>
  <conditionalFormatting sqref="I103">
    <cfRule type="expression" dxfId="124" priority="70">
      <formula>$G103="N/A"</formula>
    </cfRule>
  </conditionalFormatting>
  <conditionalFormatting sqref="I96">
    <cfRule type="expression" dxfId="123" priority="68">
      <formula>$G96="N/A"</formula>
    </cfRule>
  </conditionalFormatting>
  <conditionalFormatting sqref="I97">
    <cfRule type="expression" dxfId="122" priority="69">
      <formula>$G97="N/A"</formula>
    </cfRule>
  </conditionalFormatting>
  <conditionalFormatting sqref="I91">
    <cfRule type="expression" dxfId="121" priority="67">
      <formula>$G91="N/A"</formula>
    </cfRule>
  </conditionalFormatting>
  <conditionalFormatting sqref="I90">
    <cfRule type="expression" dxfId="120" priority="66">
      <formula>$G90="N/A"</formula>
    </cfRule>
  </conditionalFormatting>
  <conditionalFormatting sqref="I89">
    <cfRule type="expression" dxfId="119" priority="65">
      <formula>$G89="N/A"</formula>
    </cfRule>
  </conditionalFormatting>
  <conditionalFormatting sqref="I88">
    <cfRule type="expression" dxfId="118" priority="64">
      <formula>$G88="N/A"</formula>
    </cfRule>
  </conditionalFormatting>
  <conditionalFormatting sqref="I87">
    <cfRule type="expression" dxfId="117" priority="63">
      <formula>$G87="N/A"</formula>
    </cfRule>
  </conditionalFormatting>
  <conditionalFormatting sqref="I84">
    <cfRule type="expression" dxfId="116" priority="62">
      <formula>$G84="N/A"</formula>
    </cfRule>
  </conditionalFormatting>
  <conditionalFormatting sqref="I82">
    <cfRule type="expression" dxfId="115" priority="61">
      <formula>$G82="N/A"</formula>
    </cfRule>
  </conditionalFormatting>
  <conditionalFormatting sqref="I81">
    <cfRule type="expression" dxfId="114" priority="60">
      <formula>$G81="N/A"</formula>
    </cfRule>
  </conditionalFormatting>
  <conditionalFormatting sqref="I80">
    <cfRule type="expression" dxfId="113" priority="59">
      <formula>$G80="N/A"</formula>
    </cfRule>
  </conditionalFormatting>
  <conditionalFormatting sqref="I64">
    <cfRule type="expression" dxfId="112" priority="58">
      <formula>$G64="N/A"</formula>
    </cfRule>
  </conditionalFormatting>
  <conditionalFormatting sqref="I63">
    <cfRule type="expression" dxfId="111" priority="57">
      <formula>$G63="N/A"</formula>
    </cfRule>
  </conditionalFormatting>
  <conditionalFormatting sqref="I60">
    <cfRule type="expression" dxfId="110" priority="56">
      <formula>$G60="N/A"</formula>
    </cfRule>
  </conditionalFormatting>
  <conditionalFormatting sqref="I59">
    <cfRule type="expression" dxfId="109" priority="55">
      <formula>$G59="N/A"</formula>
    </cfRule>
  </conditionalFormatting>
  <conditionalFormatting sqref="I55">
    <cfRule type="expression" dxfId="108" priority="54">
      <formula>$G55="N/A"</formula>
    </cfRule>
  </conditionalFormatting>
  <conditionalFormatting sqref="I53">
    <cfRule type="expression" dxfId="107" priority="53">
      <formula>$G53="N/A"</formula>
    </cfRule>
  </conditionalFormatting>
  <conditionalFormatting sqref="I52">
    <cfRule type="expression" dxfId="106" priority="52">
      <formula>$G52="N/A"</formula>
    </cfRule>
  </conditionalFormatting>
  <conditionalFormatting sqref="I51">
    <cfRule type="expression" dxfId="105" priority="51">
      <formula>$G51="N/A"</formula>
    </cfRule>
  </conditionalFormatting>
  <conditionalFormatting sqref="I45">
    <cfRule type="expression" dxfId="104" priority="50">
      <formula>$G45="N/A"</formula>
    </cfRule>
  </conditionalFormatting>
  <conditionalFormatting sqref="I44">
    <cfRule type="expression" dxfId="103" priority="49">
      <formula>$G44="N/A"</formula>
    </cfRule>
  </conditionalFormatting>
  <conditionalFormatting sqref="I43">
    <cfRule type="expression" dxfId="102" priority="48">
      <formula>$G43="N/A"</formula>
    </cfRule>
  </conditionalFormatting>
  <conditionalFormatting sqref="I42">
    <cfRule type="expression" dxfId="101" priority="47">
      <formula>$G42="N/A"</formula>
    </cfRule>
  </conditionalFormatting>
  <conditionalFormatting sqref="I32">
    <cfRule type="expression" dxfId="100" priority="46">
      <formula>$G32="N/A"</formula>
    </cfRule>
  </conditionalFormatting>
  <conditionalFormatting sqref="I31">
    <cfRule type="expression" dxfId="99" priority="45">
      <formula>$G31="N/A"</formula>
    </cfRule>
  </conditionalFormatting>
  <conditionalFormatting sqref="I25">
    <cfRule type="expression" dxfId="98" priority="44">
      <formula>$G25="N/A"</formula>
    </cfRule>
  </conditionalFormatting>
  <conditionalFormatting sqref="I24">
    <cfRule type="expression" dxfId="97" priority="43">
      <formula>$G24="N/A"</formula>
    </cfRule>
  </conditionalFormatting>
  <conditionalFormatting sqref="I23">
    <cfRule type="expression" dxfId="96" priority="42">
      <formula>$G23="N/A"</formula>
    </cfRule>
  </conditionalFormatting>
  <conditionalFormatting sqref="I22">
    <cfRule type="expression" dxfId="95" priority="41">
      <formula>$G22="N/A"</formula>
    </cfRule>
  </conditionalFormatting>
  <conditionalFormatting sqref="I21">
    <cfRule type="expression" dxfId="94" priority="40">
      <formula>$G21="N/A"</formula>
    </cfRule>
  </conditionalFormatting>
  <conditionalFormatting sqref="I20">
    <cfRule type="expression" dxfId="93" priority="39">
      <formula>$G20="N/A"</formula>
    </cfRule>
  </conditionalFormatting>
  <conditionalFormatting sqref="I16">
    <cfRule type="expression" dxfId="92" priority="38">
      <formula>$G16="N/A"</formula>
    </cfRule>
  </conditionalFormatting>
  <conditionalFormatting sqref="I13">
    <cfRule type="expression" dxfId="91" priority="37">
      <formula>$G13="N/A"</formula>
    </cfRule>
  </conditionalFormatting>
  <conditionalFormatting sqref="I12">
    <cfRule type="expression" dxfId="90" priority="36">
      <formula>$G12="N/A"</formula>
    </cfRule>
  </conditionalFormatting>
  <conditionalFormatting sqref="I7">
    <cfRule type="expression" dxfId="89" priority="34">
      <formula>$G7="N/A"</formula>
    </cfRule>
  </conditionalFormatting>
  <conditionalFormatting sqref="I6">
    <cfRule type="expression" dxfId="88" priority="33">
      <formula>$G6="N/A"</formula>
    </cfRule>
  </conditionalFormatting>
  <conditionalFormatting sqref="I166">
    <cfRule type="expression" dxfId="87" priority="31">
      <formula>$G166="N/A"</formula>
    </cfRule>
  </conditionalFormatting>
  <conditionalFormatting sqref="I8">
    <cfRule type="expression" dxfId="86" priority="29">
      <formula>$G8="N/A"</formula>
    </cfRule>
  </conditionalFormatting>
  <conditionalFormatting sqref="I9">
    <cfRule type="expression" dxfId="85" priority="28">
      <formula>$G9="N/A"</formula>
    </cfRule>
  </conditionalFormatting>
  <conditionalFormatting sqref="I10">
    <cfRule type="expression" dxfId="84" priority="27">
      <formula>$G10="N/A"</formula>
    </cfRule>
  </conditionalFormatting>
  <conditionalFormatting sqref="I155">
    <cfRule type="expression" dxfId="83" priority="26">
      <formula>$G155="N/A"</formula>
    </cfRule>
  </conditionalFormatting>
  <conditionalFormatting sqref="I156">
    <cfRule type="expression" dxfId="82" priority="25">
      <formula>$G156="N/A"</formula>
    </cfRule>
  </conditionalFormatting>
  <conditionalFormatting sqref="I158">
    <cfRule type="expression" dxfId="81" priority="21">
      <formula>$G158="N/A"</formula>
    </cfRule>
  </conditionalFormatting>
  <conditionalFormatting sqref="I159">
    <cfRule type="expression" dxfId="80" priority="18">
      <formula>$G159="N/A"</formula>
    </cfRule>
  </conditionalFormatting>
  <conditionalFormatting sqref="I163">
    <cfRule type="expression" dxfId="79" priority="17">
      <formula>$G163="N/A"</formula>
    </cfRule>
  </conditionalFormatting>
  <conditionalFormatting sqref="I136">
    <cfRule type="expression" dxfId="78" priority="11">
      <formula>$G136="N/A"</formula>
    </cfRule>
  </conditionalFormatting>
  <conditionalFormatting sqref="I137">
    <cfRule type="expression" dxfId="77" priority="10">
      <formula>$G137="N/A"</formula>
    </cfRule>
  </conditionalFormatting>
  <conditionalFormatting sqref="I138">
    <cfRule type="expression" dxfId="76" priority="9">
      <formula>$G138="N/A"</formula>
    </cfRule>
  </conditionalFormatting>
  <conditionalFormatting sqref="I141">
    <cfRule type="expression" dxfId="75" priority="8">
      <formula>$G141="N/A"</formula>
    </cfRule>
  </conditionalFormatting>
  <conditionalFormatting sqref="I157">
    <cfRule type="expression" dxfId="74" priority="6">
      <formula>$G157="N/A"</formula>
    </cfRule>
  </conditionalFormatting>
  <conditionalFormatting sqref="I161">
    <cfRule type="expression" dxfId="73" priority="5">
      <formula>$G161="N/A"</formula>
    </cfRule>
  </conditionalFormatting>
  <conditionalFormatting sqref="I162">
    <cfRule type="expression" dxfId="72" priority="4">
      <formula>$G162="N/A"</formula>
    </cfRule>
  </conditionalFormatting>
  <conditionalFormatting sqref="I164">
    <cfRule type="expression" dxfId="71" priority="3">
      <formula>$G164="N/A"</formula>
    </cfRule>
  </conditionalFormatting>
  <conditionalFormatting sqref="I160">
    <cfRule type="expression" dxfId="70" priority="2">
      <formula>$G160="N/A"</formula>
    </cfRule>
  </conditionalFormatting>
  <conditionalFormatting sqref="I165">
    <cfRule type="expression" dxfId="69" priority="1">
      <formula>$G165="N/A"</formula>
    </cfRule>
  </conditionalFormatting>
  <dataValidations xWindow="815" yWindow="473" count="6">
    <dataValidation type="textLength" allowBlank="1" showInputMessage="1" showErrorMessage="1" sqref="F130:F131 F11 F56 F69 F142" xr:uid="{00000000-0002-0000-0400-000000000000}">
      <formula1>0</formula1>
      <formula2>1000</formula2>
    </dataValidation>
    <dataValidation type="list" allowBlank="1" showInputMessage="1" showErrorMessage="1" errorTitle="STOP!" error="insert either 5 or 0" prompt="insert either 5 or 0" sqref="I5 I56:I58 I33:I38 I14:I15 I26 I46:I47 I30 I65:I74 I78:I79 I83 I98:I100 I112:I114 I105:I110 I124:I126 I130:I132 I119:I122 I139 I151:I152 I54 I7:I11 I92:I95 I141:I147 I162:I166 I157:I159" xr:uid="{00000000-0002-0000-0400-000001000000}">
      <formula1>"5,0"</formula1>
    </dataValidation>
    <dataValidation type="list" allowBlank="1" showInputMessage="1" showErrorMessage="1" errorTitle="STOP!" error="insert either 10 or 0" prompt="insert either 10 or 0" sqref="I12:I13 I16 I20:I25 I31:I32 I42:I45 I51:I53 I55 I59:I60 I140 I80:I82 I84 I63:I64 I96:I97 I103:I104 I111 I118 I123 I129 I133 I87:I91 I150 I5:I6 I136:I138 I155:I156 I160:I162" xr:uid="{00000000-0002-0000-0400-000002000000}">
      <formula1>"10,0"</formula1>
    </dataValidation>
    <dataValidation type="list" allowBlank="1" showInputMessage="1" showErrorMessage="1" errorTitle="STOP!" error="insert N/A if the question is not applicable to the employer" prompt="insert N/A if the question is not applicable for the employer." sqref="G129:G133 G20:G60 G63:G74 G78:G84 G103:G114 G118:G126 G136 G150:G152 G142:G147 G139:G140 G5:G16 G87:G100 G155:G166" xr:uid="{00000000-0002-0000-0400-000003000000}">
      <formula1>"N/A"</formula1>
    </dataValidation>
    <dataValidation allowBlank="1" showInputMessage="1" showErrorMessage="1" errorTitle="STOP!" sqref="I17:I18 I167" xr:uid="{00000000-0002-0000-0400-000004000000}"/>
    <dataValidation type="list" allowBlank="1" showInputMessage="1" showErrorMessage="1" errorTitle="STOP!" error="insert 'N/A' if the question is not applicable to the employer." prompt="insert 'N/A' if the question is not applicable to the employer." sqref="G141 G137:G138" xr:uid="{00000000-0002-0000-0400-000005000000}">
      <formula1>"N/A"</formula1>
    </dataValidation>
  </dataValidations>
  <pageMargins left="0.7" right="0.7" top="0.75" bottom="0.75" header="0.3" footer="0.3"/>
  <pageSetup paperSize="5" scale="92" fitToHeight="0" orientation="landscape" r:id="rId1"/>
  <ignoredErrors>
    <ignoredError sqref="I101 I61" evalError="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89"/>
  <sheetViews>
    <sheetView zoomScaleNormal="100" workbookViewId="0">
      <pane ySplit="7" topLeftCell="A8" activePane="bottomLeft" state="frozen"/>
      <selection activeCell="K50" sqref="K50"/>
      <selection pane="bottomLeft" activeCell="F11" sqref="F11"/>
    </sheetView>
  </sheetViews>
  <sheetFormatPr defaultRowHeight="15" x14ac:dyDescent="0.25"/>
  <cols>
    <col min="1" max="1" width="9" customWidth="1"/>
    <col min="2" max="2" width="9.140625" style="3"/>
    <col min="3" max="3" width="8.7109375" bestFit="1" customWidth="1"/>
    <col min="4" max="4" width="11.85546875" customWidth="1"/>
    <col min="5" max="5" width="43.85546875" customWidth="1"/>
    <col min="6" max="6" width="52.85546875" customWidth="1"/>
    <col min="7" max="7" width="4.5703125" style="3" bestFit="1" customWidth="1"/>
    <col min="8" max="8" width="10.28515625" bestFit="1" customWidth="1"/>
    <col min="9" max="9" width="9" style="3" bestFit="1" customWidth="1"/>
    <col min="10" max="10" width="10.85546875" style="3" customWidth="1"/>
    <col min="11" max="11" width="22.5703125" style="3" customWidth="1"/>
    <col min="12" max="12" width="10.85546875" style="3" customWidth="1"/>
    <col min="13" max="13" width="22.5703125" style="3" customWidth="1"/>
    <col min="14" max="14" width="10.85546875" style="3" customWidth="1"/>
    <col min="15" max="15" width="22.5703125" style="3" customWidth="1"/>
    <col min="16" max="16" width="10.85546875" style="3" customWidth="1"/>
    <col min="17" max="17" width="22.5703125" style="3" customWidth="1"/>
    <col min="18" max="18" width="10.85546875" style="3" customWidth="1"/>
    <col min="19" max="19" width="22.5703125" style="3" customWidth="1"/>
    <col min="20" max="20" width="10.85546875" style="3" customWidth="1"/>
    <col min="21" max="21" width="22.5703125" style="3" customWidth="1"/>
    <col min="22" max="22" width="10.85546875" style="3" customWidth="1"/>
    <col min="23" max="23" width="22.5703125" style="3" customWidth="1"/>
    <col min="24" max="24" width="10.85546875" style="3" customWidth="1"/>
    <col min="25" max="25" width="22.5703125" style="3" customWidth="1"/>
    <col min="26" max="26" width="10.85546875" style="3" customWidth="1"/>
    <col min="27" max="27" width="22.5703125" style="3" customWidth="1"/>
    <col min="28" max="28" width="10.85546875" style="3" customWidth="1"/>
    <col min="29" max="29" width="22.5703125" style="3" customWidth="1"/>
    <col min="30" max="30" width="10.85546875" style="3" customWidth="1"/>
    <col min="31" max="31" width="22.5703125" style="3" customWidth="1"/>
    <col min="32" max="32" width="10.85546875" style="3" customWidth="1"/>
    <col min="33" max="33" width="22.5703125" style="3" customWidth="1"/>
    <col min="34" max="34" width="10.85546875" style="3" customWidth="1"/>
    <col min="35" max="35" width="22.5703125" style="3" customWidth="1"/>
    <col min="36" max="36" width="10.85546875" style="3" customWidth="1"/>
    <col min="37" max="37" width="22.5703125" style="3" customWidth="1"/>
    <col min="38" max="38" width="10.85546875" style="3" customWidth="1"/>
    <col min="39" max="39" width="22.5703125" style="3" customWidth="1"/>
    <col min="40" max="40" width="10.85546875" style="3" customWidth="1"/>
    <col min="41" max="41" width="22.5703125" style="3" customWidth="1"/>
    <col min="42" max="42" width="10.85546875" style="3" customWidth="1"/>
    <col min="43" max="43" width="22.5703125" style="3" customWidth="1"/>
    <col min="44" max="44" width="10.85546875" style="3" customWidth="1"/>
    <col min="45" max="45" width="22.5703125" style="3" customWidth="1"/>
    <col min="46" max="46" width="10.85546875" style="3" customWidth="1"/>
    <col min="47" max="47" width="22.5703125" style="3" customWidth="1"/>
    <col min="48" max="48" width="10.85546875" style="3" customWidth="1"/>
    <col min="49" max="49" width="22.5703125" style="3" customWidth="1"/>
  </cols>
  <sheetData>
    <row r="1" spans="1:49" x14ac:dyDescent="0.25">
      <c r="A1" s="11"/>
      <c r="B1" s="83"/>
      <c r="C1" s="11"/>
      <c r="D1" s="11"/>
      <c r="E1" s="11"/>
      <c r="F1" s="11"/>
      <c r="G1" s="87"/>
      <c r="H1" s="11"/>
      <c r="I1" s="87"/>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row>
    <row r="2" spans="1:49" x14ac:dyDescent="0.25">
      <c r="A2" s="11"/>
      <c r="B2" s="83"/>
      <c r="C2" s="11"/>
      <c r="D2" s="11"/>
      <c r="E2" s="11"/>
      <c r="F2" s="11"/>
      <c r="G2" s="87"/>
      <c r="H2" s="11"/>
      <c r="I2" s="87"/>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row>
    <row r="3" spans="1:49" x14ac:dyDescent="0.25">
      <c r="A3" s="11"/>
      <c r="B3" s="83"/>
      <c r="C3" s="11"/>
      <c r="D3" s="11"/>
      <c r="E3" s="11"/>
      <c r="F3" s="11"/>
      <c r="G3" s="87"/>
      <c r="H3" s="11"/>
      <c r="I3" s="87"/>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row>
    <row r="4" spans="1:49" ht="15" customHeight="1" x14ac:dyDescent="0.25">
      <c r="A4" s="513" t="s">
        <v>706</v>
      </c>
      <c r="B4" s="513"/>
      <c r="C4" s="513"/>
      <c r="D4" s="513"/>
      <c r="E4" s="513"/>
      <c r="F4" s="255">
        <f>'Cover 2'!J37</f>
        <v>0</v>
      </c>
      <c r="G4" s="141"/>
      <c r="H4" s="11"/>
      <c r="I4" s="79"/>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row>
    <row r="5" spans="1:49" ht="13.5" customHeight="1" x14ac:dyDescent="0.25">
      <c r="A5" s="14"/>
      <c r="B5" s="34"/>
      <c r="C5" s="14"/>
      <c r="D5" s="14"/>
      <c r="E5" s="14"/>
      <c r="G5" s="87"/>
      <c r="H5" s="506"/>
      <c r="I5" s="506"/>
      <c r="J5" s="131">
        <v>1</v>
      </c>
      <c r="K5" s="131">
        <v>1</v>
      </c>
      <c r="L5" s="131">
        <v>2</v>
      </c>
      <c r="M5" s="131">
        <v>2</v>
      </c>
      <c r="N5" s="131">
        <v>3</v>
      </c>
      <c r="O5" s="131">
        <v>3</v>
      </c>
      <c r="P5" s="131">
        <v>4</v>
      </c>
      <c r="Q5" s="131">
        <v>4</v>
      </c>
      <c r="R5" s="131">
        <v>5</v>
      </c>
      <c r="S5" s="131">
        <v>5</v>
      </c>
      <c r="T5" s="131">
        <v>6</v>
      </c>
      <c r="U5" s="131">
        <v>6</v>
      </c>
      <c r="V5" s="131">
        <v>7</v>
      </c>
      <c r="W5" s="131">
        <v>7</v>
      </c>
      <c r="X5" s="131">
        <v>8</v>
      </c>
      <c r="Y5" s="131">
        <v>8</v>
      </c>
      <c r="Z5" s="131">
        <v>9</v>
      </c>
      <c r="AA5" s="131">
        <v>9</v>
      </c>
      <c r="AB5" s="131">
        <v>10</v>
      </c>
      <c r="AC5" s="131">
        <v>10</v>
      </c>
      <c r="AD5" s="131">
        <v>11</v>
      </c>
      <c r="AE5" s="131">
        <v>11</v>
      </c>
      <c r="AF5" s="131">
        <v>12</v>
      </c>
      <c r="AG5" s="131">
        <v>12</v>
      </c>
      <c r="AH5" s="131">
        <v>13</v>
      </c>
      <c r="AI5" s="131">
        <v>13</v>
      </c>
      <c r="AJ5" s="131">
        <v>14</v>
      </c>
      <c r="AK5" s="131">
        <v>14</v>
      </c>
      <c r="AL5" s="131">
        <v>15</v>
      </c>
      <c r="AM5" s="131">
        <v>15</v>
      </c>
      <c r="AN5" s="131">
        <v>16</v>
      </c>
      <c r="AO5" s="131">
        <v>16</v>
      </c>
      <c r="AP5" s="131">
        <v>17</v>
      </c>
      <c r="AQ5" s="131">
        <v>17</v>
      </c>
      <c r="AR5" s="131">
        <v>18</v>
      </c>
      <c r="AS5" s="131">
        <v>18</v>
      </c>
      <c r="AT5" s="131">
        <v>19</v>
      </c>
      <c r="AU5" s="131">
        <v>19</v>
      </c>
      <c r="AV5" s="131">
        <v>20</v>
      </c>
      <c r="AW5" s="131">
        <v>20</v>
      </c>
    </row>
    <row r="6" spans="1:49" s="68" customFormat="1" x14ac:dyDescent="0.25">
      <c r="A6" s="511" t="s">
        <v>323</v>
      </c>
      <c r="B6" s="511" t="s">
        <v>3</v>
      </c>
      <c r="C6" s="511" t="s">
        <v>4</v>
      </c>
      <c r="D6" s="511" t="s">
        <v>8</v>
      </c>
      <c r="E6" s="511" t="s">
        <v>0</v>
      </c>
      <c r="F6" s="511" t="s">
        <v>5</v>
      </c>
      <c r="G6" s="507" t="s">
        <v>609</v>
      </c>
      <c r="H6" s="507"/>
      <c r="I6" s="507"/>
      <c r="J6" s="505" t="str">
        <f>IF('Cover 2'!$H39="","",'Cover 2'!$H39)</f>
        <v/>
      </c>
      <c r="K6" s="505">
        <f>'Cover 2'!$H40</f>
        <v>0</v>
      </c>
      <c r="L6" s="505" t="str">
        <f>IF('Cover 2'!$H40="","",'Cover 2'!$H40)</f>
        <v/>
      </c>
      <c r="M6" s="505">
        <f>'Cover 2'!$H42</f>
        <v>0</v>
      </c>
      <c r="N6" s="505" t="str">
        <f>IF('Cover 2'!$H41="","",'Cover 2'!$H41)</f>
        <v/>
      </c>
      <c r="O6" s="505"/>
      <c r="P6" s="505" t="str">
        <f>IF('Cover 2'!$H42="","",'Cover 2'!$H42)</f>
        <v/>
      </c>
      <c r="Q6" s="505"/>
      <c r="R6" s="505" t="str">
        <f>IF('Cover 2'!$H43="","",'Cover 2'!$H43)</f>
        <v/>
      </c>
      <c r="S6" s="505"/>
      <c r="T6" s="505" t="str">
        <f>IF('Cover 2'!$H44="","",'Cover 2'!$H44)</f>
        <v/>
      </c>
      <c r="U6" s="505"/>
      <c r="V6" s="505" t="str">
        <f>IF('Cover 2'!$H45="","",'Cover 2'!$H45)</f>
        <v/>
      </c>
      <c r="W6" s="505"/>
      <c r="X6" s="505" t="str">
        <f>IF('Cover 2'!$H46="","",'Cover 2'!$H46)</f>
        <v/>
      </c>
      <c r="Y6" s="505"/>
      <c r="Z6" s="505" t="str">
        <f>IF('Cover 2'!$H47="","",'Cover 2'!$H47)</f>
        <v/>
      </c>
      <c r="AA6" s="505"/>
      <c r="AB6" s="505" t="str">
        <f>IF('Cover 2'!$H48="","",'Cover 2'!$H48)</f>
        <v/>
      </c>
      <c r="AC6" s="505"/>
      <c r="AD6" s="505" t="str">
        <f>IF('Cover 2'!$H49="","",'Cover 2'!$H49)</f>
        <v/>
      </c>
      <c r="AE6" s="505"/>
      <c r="AF6" s="505" t="str">
        <f>IF('Cover 2'!$H50="","",'Cover 2'!$H50)</f>
        <v/>
      </c>
      <c r="AG6" s="505"/>
      <c r="AH6" s="505" t="str">
        <f>IF('Cover 2'!$H51="","",'Cover 2'!$H51)</f>
        <v/>
      </c>
      <c r="AI6" s="505"/>
      <c r="AJ6" s="505" t="str">
        <f>IF('Cover 2'!$H52="","",'Cover 2'!$H52)</f>
        <v/>
      </c>
      <c r="AK6" s="505"/>
      <c r="AL6" s="505" t="str">
        <f>IF('Cover 2'!$H53="","",'Cover 2'!$H53)</f>
        <v/>
      </c>
      <c r="AM6" s="505"/>
      <c r="AN6" s="505" t="str">
        <f>IF('Cover 2'!$H54="","",'Cover 2'!$H54)</f>
        <v/>
      </c>
      <c r="AO6" s="505"/>
      <c r="AP6" s="505" t="str">
        <f>IF('Cover 2'!$H55="","",'Cover 2'!$H55)</f>
        <v/>
      </c>
      <c r="AQ6" s="505"/>
      <c r="AR6" s="505" t="str">
        <f>IF('Cover 2'!$H56="","",'Cover 2'!$H56)</f>
        <v/>
      </c>
      <c r="AS6" s="505"/>
      <c r="AT6" s="505" t="str">
        <f>IF('Cover 2'!$H57="","",'Cover 2'!$H57)</f>
        <v/>
      </c>
      <c r="AU6" s="505"/>
      <c r="AV6" s="505" t="str">
        <f>IF('Cover 2'!$H58="","",'Cover 2'!$H58)</f>
        <v/>
      </c>
      <c r="AW6" s="505"/>
    </row>
    <row r="7" spans="1:49" s="68" customFormat="1" ht="30" x14ac:dyDescent="0.25">
      <c r="A7" s="511"/>
      <c r="B7" s="511"/>
      <c r="C7" s="511"/>
      <c r="D7" s="511"/>
      <c r="E7" s="511"/>
      <c r="F7" s="511"/>
      <c r="G7" s="153" t="s">
        <v>555</v>
      </c>
      <c r="H7" s="154" t="s">
        <v>145</v>
      </c>
      <c r="I7" s="154" t="s">
        <v>608</v>
      </c>
      <c r="J7" s="130" t="s">
        <v>324</v>
      </c>
      <c r="K7" s="91" t="s">
        <v>1</v>
      </c>
      <c r="L7" s="130" t="s">
        <v>324</v>
      </c>
      <c r="M7" s="91" t="s">
        <v>1</v>
      </c>
      <c r="N7" s="130" t="s">
        <v>324</v>
      </c>
      <c r="O7" s="91" t="s">
        <v>1</v>
      </c>
      <c r="P7" s="130" t="s">
        <v>324</v>
      </c>
      <c r="Q7" s="91" t="s">
        <v>1</v>
      </c>
      <c r="R7" s="130" t="s">
        <v>324</v>
      </c>
      <c r="S7" s="91" t="s">
        <v>1</v>
      </c>
      <c r="T7" s="130" t="s">
        <v>324</v>
      </c>
      <c r="U7" s="91" t="s">
        <v>1</v>
      </c>
      <c r="V7" s="130" t="s">
        <v>324</v>
      </c>
      <c r="W7" s="91" t="s">
        <v>1</v>
      </c>
      <c r="X7" s="130" t="s">
        <v>324</v>
      </c>
      <c r="Y7" s="91" t="s">
        <v>1</v>
      </c>
      <c r="Z7" s="130" t="s">
        <v>324</v>
      </c>
      <c r="AA7" s="91" t="s">
        <v>1</v>
      </c>
      <c r="AB7" s="130" t="s">
        <v>324</v>
      </c>
      <c r="AC7" s="91" t="s">
        <v>1</v>
      </c>
      <c r="AD7" s="130" t="s">
        <v>324</v>
      </c>
      <c r="AE7" s="91" t="s">
        <v>1</v>
      </c>
      <c r="AF7" s="130" t="s">
        <v>324</v>
      </c>
      <c r="AG7" s="91" t="s">
        <v>1</v>
      </c>
      <c r="AH7" s="130" t="s">
        <v>324</v>
      </c>
      <c r="AI7" s="91" t="s">
        <v>1</v>
      </c>
      <c r="AJ7" s="130" t="s">
        <v>324</v>
      </c>
      <c r="AK7" s="91" t="s">
        <v>1</v>
      </c>
      <c r="AL7" s="130" t="s">
        <v>324</v>
      </c>
      <c r="AM7" s="91" t="s">
        <v>1</v>
      </c>
      <c r="AN7" s="130" t="s">
        <v>324</v>
      </c>
      <c r="AO7" s="91" t="s">
        <v>1</v>
      </c>
      <c r="AP7" s="130" t="s">
        <v>324</v>
      </c>
      <c r="AQ7" s="91" t="s">
        <v>1</v>
      </c>
      <c r="AR7" s="130" t="s">
        <v>324</v>
      </c>
      <c r="AS7" s="91" t="s">
        <v>1</v>
      </c>
      <c r="AT7" s="130" t="s">
        <v>324</v>
      </c>
      <c r="AU7" s="91" t="s">
        <v>1</v>
      </c>
      <c r="AV7" s="130" t="s">
        <v>324</v>
      </c>
      <c r="AW7" s="91" t="s">
        <v>1</v>
      </c>
    </row>
    <row r="8" spans="1:49" s="68" customFormat="1" ht="15" customHeight="1" x14ac:dyDescent="0.25">
      <c r="A8" s="514" t="s">
        <v>315</v>
      </c>
      <c r="B8" s="515"/>
      <c r="C8" s="515"/>
      <c r="D8" s="515"/>
      <c r="E8" s="515"/>
      <c r="F8" s="515"/>
      <c r="G8" s="377"/>
      <c r="H8" s="378"/>
      <c r="I8" s="378"/>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row>
    <row r="9" spans="1:49" s="27" customFormat="1" ht="38.25" x14ac:dyDescent="0.25">
      <c r="A9" s="28" t="s">
        <v>472</v>
      </c>
      <c r="B9" s="33" t="s">
        <v>6</v>
      </c>
      <c r="C9" s="33"/>
      <c r="D9" s="33" t="s">
        <v>10</v>
      </c>
      <c r="E9" s="38" t="s">
        <v>143</v>
      </c>
      <c r="F9" s="39" t="s">
        <v>756</v>
      </c>
      <c r="G9" s="253"/>
      <c r="H9" s="74">
        <v>5</v>
      </c>
      <c r="I9" s="74" t="str">
        <f>IFERROR(AVERAGE(J9,L9,N9,P9,R9,T9,V9,X9,Z9,AB9,AD9,AF9,AH9,AJ9,AL9,AN9,AP9,AR9,AT9,AV9),"")</f>
        <v/>
      </c>
      <c r="J9" s="248"/>
      <c r="K9" s="249"/>
      <c r="L9" s="248"/>
      <c r="M9" s="249"/>
      <c r="N9" s="248"/>
      <c r="O9" s="249"/>
      <c r="P9" s="248"/>
      <c r="Q9" s="249"/>
      <c r="R9" s="248"/>
      <c r="S9" s="249"/>
      <c r="T9" s="248"/>
      <c r="U9" s="249"/>
      <c r="V9" s="248"/>
      <c r="W9" s="249"/>
      <c r="X9" s="248"/>
      <c r="Y9" s="249"/>
      <c r="Z9" s="248"/>
      <c r="AA9" s="249"/>
      <c r="AB9" s="248"/>
      <c r="AC9" s="249"/>
      <c r="AD9" s="248"/>
      <c r="AE9" s="249"/>
      <c r="AF9" s="248"/>
      <c r="AG9" s="249"/>
      <c r="AH9" s="248"/>
      <c r="AI9" s="249"/>
      <c r="AJ9" s="248"/>
      <c r="AK9" s="249"/>
      <c r="AL9" s="248"/>
      <c r="AM9" s="249"/>
      <c r="AN9" s="248"/>
      <c r="AO9" s="249"/>
      <c r="AP9" s="248"/>
      <c r="AQ9" s="249"/>
      <c r="AR9" s="248"/>
      <c r="AS9" s="249"/>
      <c r="AT9" s="248"/>
      <c r="AU9" s="249"/>
      <c r="AV9" s="248"/>
      <c r="AW9" s="249"/>
    </row>
    <row r="10" spans="1:49" s="27" customFormat="1" ht="63.75" x14ac:dyDescent="0.25">
      <c r="A10" s="28" t="s">
        <v>867</v>
      </c>
      <c r="B10" s="33"/>
      <c r="C10" s="33" t="s">
        <v>6</v>
      </c>
      <c r="D10" s="33" t="s">
        <v>311</v>
      </c>
      <c r="E10" s="38" t="s">
        <v>144</v>
      </c>
      <c r="F10" s="39" t="s">
        <v>216</v>
      </c>
      <c r="G10" s="253"/>
      <c r="H10" s="74">
        <v>10</v>
      </c>
      <c r="I10" s="74" t="str">
        <f t="shared" ref="I10" si="0">IFERROR(AVERAGE(J10,L10,N10,P10,R10,T10,V10,X10,Z10,AB10,AD10,AF10,AH10,AJ10,AL10,AN10,AP10,AR10,AT10,AV10),"")</f>
        <v/>
      </c>
      <c r="J10" s="248"/>
      <c r="K10" s="249"/>
      <c r="L10" s="248"/>
      <c r="M10" s="249"/>
      <c r="N10" s="248"/>
      <c r="O10" s="249"/>
      <c r="P10" s="248"/>
      <c r="Q10" s="249"/>
      <c r="R10" s="248"/>
      <c r="S10" s="249"/>
      <c r="T10" s="248"/>
      <c r="U10" s="249"/>
      <c r="V10" s="248"/>
      <c r="W10" s="249"/>
      <c r="X10" s="248"/>
      <c r="Y10" s="249"/>
      <c r="Z10" s="248"/>
      <c r="AA10" s="249"/>
      <c r="AB10" s="248"/>
      <c r="AC10" s="249"/>
      <c r="AD10" s="248"/>
      <c r="AE10" s="249"/>
      <c r="AF10" s="248"/>
      <c r="AG10" s="249"/>
      <c r="AH10" s="248"/>
      <c r="AI10" s="249"/>
      <c r="AJ10" s="248"/>
      <c r="AK10" s="249"/>
      <c r="AL10" s="248"/>
      <c r="AM10" s="249"/>
      <c r="AN10" s="248"/>
      <c r="AO10" s="249"/>
      <c r="AP10" s="248"/>
      <c r="AQ10" s="249"/>
      <c r="AR10" s="248"/>
      <c r="AS10" s="249"/>
      <c r="AT10" s="248"/>
      <c r="AU10" s="249"/>
      <c r="AV10" s="248"/>
      <c r="AW10" s="249"/>
    </row>
    <row r="11" spans="1:49" s="27" customFormat="1" ht="127.5" x14ac:dyDescent="0.25">
      <c r="A11" s="28" t="s">
        <v>473</v>
      </c>
      <c r="B11" s="33"/>
      <c r="C11" s="33" t="s">
        <v>6</v>
      </c>
      <c r="D11" s="33" t="s">
        <v>10</v>
      </c>
      <c r="E11" s="38" t="s">
        <v>149</v>
      </c>
      <c r="F11" s="39" t="s">
        <v>218</v>
      </c>
      <c r="G11" s="253"/>
      <c r="H11" s="74">
        <v>5</v>
      </c>
      <c r="I11" s="74" t="str">
        <f>IFERROR(AVERAGE(J11,L11,N11,P11,R11,T11,V11,X11,Z11,AB11,AD11,AF11,AH11,AJ11,AL11,AN11,AP11,AR11,AT11,AV11),"")</f>
        <v/>
      </c>
      <c r="J11" s="248"/>
      <c r="K11" s="249"/>
      <c r="L11" s="248"/>
      <c r="M11" s="249"/>
      <c r="N11" s="248"/>
      <c r="O11" s="249"/>
      <c r="P11" s="248"/>
      <c r="Q11" s="249"/>
      <c r="R11" s="248"/>
      <c r="S11" s="249"/>
      <c r="T11" s="248"/>
      <c r="U11" s="249"/>
      <c r="V11" s="248"/>
      <c r="W11" s="249"/>
      <c r="X11" s="248"/>
      <c r="Y11" s="249"/>
      <c r="Z11" s="248"/>
      <c r="AA11" s="249"/>
      <c r="AB11" s="248"/>
      <c r="AC11" s="249"/>
      <c r="AD11" s="248"/>
      <c r="AE11" s="249"/>
      <c r="AF11" s="248"/>
      <c r="AG11" s="249"/>
      <c r="AH11" s="248"/>
      <c r="AI11" s="249"/>
      <c r="AJ11" s="248"/>
      <c r="AK11" s="249"/>
      <c r="AL11" s="248"/>
      <c r="AM11" s="249"/>
      <c r="AN11" s="248"/>
      <c r="AO11" s="249"/>
      <c r="AP11" s="248"/>
      <c r="AQ11" s="249"/>
      <c r="AR11" s="248"/>
      <c r="AS11" s="249"/>
      <c r="AT11" s="248"/>
      <c r="AU11" s="249"/>
      <c r="AV11" s="248"/>
      <c r="AW11" s="249"/>
    </row>
    <row r="12" spans="1:49" s="27" customFormat="1" ht="51" x14ac:dyDescent="0.25">
      <c r="A12" s="28" t="s">
        <v>474</v>
      </c>
      <c r="B12" s="33" t="s">
        <v>6</v>
      </c>
      <c r="C12" s="390"/>
      <c r="D12" s="33" t="s">
        <v>10</v>
      </c>
      <c r="E12" s="38" t="s">
        <v>11</v>
      </c>
      <c r="F12" s="39" t="s">
        <v>219</v>
      </c>
      <c r="G12" s="253"/>
      <c r="H12" s="74">
        <v>10</v>
      </c>
      <c r="I12" s="74" t="str">
        <f t="shared" ref="I12" si="1">IFERROR(AVERAGE(J12,L12,N12,P12,R12,T12,V12,X12,Z12,AB12,AD12,AF12,AH12,AJ12,AL12,AN12,AP12,AR12,AT12,AV12),"")</f>
        <v/>
      </c>
      <c r="J12" s="248"/>
      <c r="K12" s="249"/>
      <c r="L12" s="248"/>
      <c r="M12" s="249"/>
      <c r="N12" s="248"/>
      <c r="O12" s="249"/>
      <c r="P12" s="248"/>
      <c r="Q12" s="249"/>
      <c r="R12" s="248"/>
      <c r="S12" s="249"/>
      <c r="T12" s="248"/>
      <c r="U12" s="249"/>
      <c r="V12" s="248"/>
      <c r="W12" s="249"/>
      <c r="X12" s="248"/>
      <c r="Y12" s="249"/>
      <c r="Z12" s="248"/>
      <c r="AA12" s="249"/>
      <c r="AB12" s="248"/>
      <c r="AC12" s="249"/>
      <c r="AD12" s="248"/>
      <c r="AE12" s="249"/>
      <c r="AF12" s="248"/>
      <c r="AG12" s="249"/>
      <c r="AH12" s="248"/>
      <c r="AI12" s="249"/>
      <c r="AJ12" s="248"/>
      <c r="AK12" s="249"/>
      <c r="AL12" s="248"/>
      <c r="AM12" s="249"/>
      <c r="AN12" s="248"/>
      <c r="AO12" s="249"/>
      <c r="AP12" s="248"/>
      <c r="AQ12" s="249"/>
      <c r="AR12" s="248"/>
      <c r="AS12" s="249"/>
      <c r="AT12" s="248"/>
      <c r="AU12" s="249"/>
      <c r="AV12" s="248"/>
      <c r="AW12" s="249"/>
    </row>
    <row r="13" spans="1:49" s="27" customFormat="1" ht="89.25" x14ac:dyDescent="0.25">
      <c r="A13" s="28" t="s">
        <v>475</v>
      </c>
      <c r="B13" s="33" t="s">
        <v>6</v>
      </c>
      <c r="D13" s="33" t="s">
        <v>10</v>
      </c>
      <c r="E13" s="38" t="s">
        <v>282</v>
      </c>
      <c r="F13" s="39" t="s">
        <v>220</v>
      </c>
      <c r="G13" s="253"/>
      <c r="H13" s="74">
        <v>10</v>
      </c>
      <c r="I13" s="74" t="str">
        <f t="shared" ref="I13" si="2">IFERROR(AVERAGE(J13,L13,N13,P13,R13,T13,V13,X13,Z13,AB13,AD13,AF13,AH13,AJ13,AL13,AN13,AP13,AR13,AT13,AV13),"")</f>
        <v/>
      </c>
      <c r="J13" s="248"/>
      <c r="K13" s="249"/>
      <c r="L13" s="248"/>
      <c r="M13" s="249"/>
      <c r="N13" s="248"/>
      <c r="O13" s="249"/>
      <c r="P13" s="248"/>
      <c r="Q13" s="249"/>
      <c r="R13" s="248"/>
      <c r="S13" s="249"/>
      <c r="T13" s="248"/>
      <c r="U13" s="249"/>
      <c r="V13" s="248"/>
      <c r="W13" s="249"/>
      <c r="X13" s="248"/>
      <c r="Y13" s="249"/>
      <c r="Z13" s="248"/>
      <c r="AA13" s="249"/>
      <c r="AB13" s="248"/>
      <c r="AC13" s="249"/>
      <c r="AD13" s="248"/>
      <c r="AE13" s="249"/>
      <c r="AF13" s="248"/>
      <c r="AG13" s="249"/>
      <c r="AH13" s="248"/>
      <c r="AI13" s="249"/>
      <c r="AJ13" s="248"/>
      <c r="AK13" s="249"/>
      <c r="AL13" s="248"/>
      <c r="AM13" s="249"/>
      <c r="AN13" s="248"/>
      <c r="AO13" s="249"/>
      <c r="AP13" s="248"/>
      <c r="AQ13" s="249"/>
      <c r="AR13" s="248"/>
      <c r="AS13" s="249"/>
      <c r="AT13" s="248"/>
      <c r="AU13" s="249"/>
      <c r="AV13" s="248"/>
      <c r="AW13" s="249"/>
    </row>
    <row r="14" spans="1:49" s="27" customFormat="1" ht="38.25" x14ac:dyDescent="0.25">
      <c r="A14" s="28" t="s">
        <v>476</v>
      </c>
      <c r="B14" s="33"/>
      <c r="C14" s="33" t="s">
        <v>6</v>
      </c>
      <c r="D14" s="33" t="s">
        <v>10</v>
      </c>
      <c r="E14" s="38" t="s">
        <v>745</v>
      </c>
      <c r="F14" s="39" t="s">
        <v>150</v>
      </c>
      <c r="G14" s="253"/>
      <c r="H14" s="74">
        <v>5</v>
      </c>
      <c r="I14" s="74" t="str">
        <f>IFERROR(AVERAGE(J14,L14,N14,P14,R14,T14,V14,X14,Z14,AB14,AD14,AF14,AH14,AJ14,AL14,AN14,AP14,AR14,AT14,AV14),"")</f>
        <v/>
      </c>
      <c r="J14" s="248"/>
      <c r="K14" s="249"/>
      <c r="L14" s="248"/>
      <c r="M14" s="249"/>
      <c r="N14" s="248"/>
      <c r="O14" s="249"/>
      <c r="P14" s="248"/>
      <c r="Q14" s="249"/>
      <c r="R14" s="248"/>
      <c r="S14" s="249"/>
      <c r="T14" s="248"/>
      <c r="U14" s="249"/>
      <c r="V14" s="248"/>
      <c r="W14" s="249"/>
      <c r="X14" s="248"/>
      <c r="Y14" s="249"/>
      <c r="Z14" s="248"/>
      <c r="AA14" s="249"/>
      <c r="AB14" s="248"/>
      <c r="AC14" s="249"/>
      <c r="AD14" s="248"/>
      <c r="AE14" s="249"/>
      <c r="AF14" s="248"/>
      <c r="AG14" s="249"/>
      <c r="AH14" s="248"/>
      <c r="AI14" s="249"/>
      <c r="AJ14" s="248"/>
      <c r="AK14" s="249"/>
      <c r="AL14" s="248"/>
      <c r="AM14" s="249"/>
      <c r="AN14" s="248"/>
      <c r="AO14" s="249"/>
      <c r="AP14" s="248"/>
      <c r="AQ14" s="249"/>
      <c r="AR14" s="248"/>
      <c r="AS14" s="249"/>
      <c r="AT14" s="248"/>
      <c r="AU14" s="249"/>
      <c r="AV14" s="248"/>
      <c r="AW14" s="249"/>
    </row>
    <row r="15" spans="1:49" s="27" customFormat="1" ht="76.5" x14ac:dyDescent="0.25">
      <c r="A15" s="28" t="s">
        <v>868</v>
      </c>
      <c r="B15" s="33"/>
      <c r="C15" s="33" t="s">
        <v>6</v>
      </c>
      <c r="D15" s="33" t="s">
        <v>311</v>
      </c>
      <c r="E15" s="38" t="s">
        <v>730</v>
      </c>
      <c r="F15" s="39" t="s">
        <v>731</v>
      </c>
      <c r="G15" s="254"/>
      <c r="H15" s="75">
        <v>10</v>
      </c>
      <c r="I15" s="74" t="str">
        <f t="shared" ref="I15" si="3">IFERROR(AVERAGE(J15,L15,N15,P15,R15,T15,V15,X15,Z15,AB15,AD15,AF15,AH15,AJ15,AL15,AN15,AP15,AR15,AT15,AV15),"")</f>
        <v/>
      </c>
      <c r="J15" s="248"/>
      <c r="K15" s="249"/>
      <c r="L15" s="248"/>
      <c r="M15" s="249"/>
      <c r="N15" s="248"/>
      <c r="O15" s="249"/>
      <c r="P15" s="248"/>
      <c r="Q15" s="249"/>
      <c r="R15" s="248"/>
      <c r="S15" s="249"/>
      <c r="T15" s="248"/>
      <c r="U15" s="249"/>
      <c r="V15" s="248"/>
      <c r="W15" s="249"/>
      <c r="X15" s="248"/>
      <c r="Y15" s="249"/>
      <c r="Z15" s="248"/>
      <c r="AA15" s="249"/>
      <c r="AB15" s="248"/>
      <c r="AC15" s="249"/>
      <c r="AD15" s="248"/>
      <c r="AE15" s="249"/>
      <c r="AF15" s="248"/>
      <c r="AG15" s="249"/>
      <c r="AH15" s="248"/>
      <c r="AI15" s="249"/>
      <c r="AJ15" s="248"/>
      <c r="AK15" s="249"/>
      <c r="AL15" s="248"/>
      <c r="AM15" s="249"/>
      <c r="AN15" s="248"/>
      <c r="AO15" s="249"/>
      <c r="AP15" s="248"/>
      <c r="AQ15" s="249"/>
      <c r="AR15" s="248"/>
      <c r="AS15" s="249"/>
      <c r="AT15" s="248"/>
      <c r="AU15" s="249"/>
      <c r="AV15" s="248"/>
      <c r="AW15" s="249"/>
    </row>
    <row r="16" spans="1:49" s="27" customFormat="1" x14ac:dyDescent="0.25">
      <c r="A16" s="508" t="s">
        <v>573</v>
      </c>
      <c r="B16" s="509"/>
      <c r="C16" s="509"/>
      <c r="D16" s="509"/>
      <c r="E16" s="509"/>
      <c r="F16" s="509"/>
      <c r="G16" s="510"/>
      <c r="H16" s="293">
        <f>SUMIFS(H9:H15,B9:B15,"X",G9:G15,"&lt;&gt;N/A")</f>
        <v>25</v>
      </c>
      <c r="I16" s="293">
        <f>SUMIFS(I9:I15,B9:B15,"X",G9:G15,"&lt;&gt;N/A")</f>
        <v>0</v>
      </c>
      <c r="J16" s="248"/>
      <c r="K16" s="249"/>
      <c r="L16" s="248"/>
      <c r="M16" s="249"/>
      <c r="N16" s="248"/>
      <c r="O16" s="249"/>
      <c r="P16" s="248"/>
      <c r="Q16" s="249"/>
      <c r="R16" s="248"/>
      <c r="S16" s="249"/>
      <c r="T16" s="248"/>
      <c r="U16" s="249"/>
      <c r="V16" s="248"/>
      <c r="W16" s="249"/>
      <c r="X16" s="248"/>
      <c r="Y16" s="249"/>
      <c r="Z16" s="248"/>
      <c r="AA16" s="249"/>
      <c r="AB16" s="248"/>
      <c r="AC16" s="249"/>
      <c r="AD16" s="248"/>
      <c r="AE16" s="249"/>
      <c r="AF16" s="248"/>
      <c r="AG16" s="249"/>
      <c r="AH16" s="248"/>
      <c r="AI16" s="249"/>
      <c r="AJ16" s="248"/>
      <c r="AK16" s="249"/>
      <c r="AL16" s="248"/>
      <c r="AM16" s="249"/>
      <c r="AN16" s="248"/>
      <c r="AO16" s="249"/>
      <c r="AP16" s="248"/>
      <c r="AQ16" s="249"/>
      <c r="AR16" s="248"/>
      <c r="AS16" s="249"/>
      <c r="AT16" s="248"/>
      <c r="AU16" s="249"/>
      <c r="AV16" s="248"/>
      <c r="AW16" s="249"/>
    </row>
    <row r="17" spans="1:49" s="27" customFormat="1" x14ac:dyDescent="0.25">
      <c r="A17" s="508" t="s">
        <v>574</v>
      </c>
      <c r="B17" s="509"/>
      <c r="C17" s="509"/>
      <c r="D17" s="509"/>
      <c r="E17" s="509"/>
      <c r="F17" s="509"/>
      <c r="G17" s="510"/>
      <c r="H17" s="293">
        <f>SUMIFS(H9,C9,"X",G9,"&lt;&gt;N/A")+SUMIFS(H11:H14,C11:C14,"X",G11:G14,"&lt;&gt;N/A")</f>
        <v>10</v>
      </c>
      <c r="I17" s="293">
        <f>SUMIFS(I9,C9,"X",G9,"&lt;&gt;N/A")+SUMIFS(I11:I14,C11:C14,"X",G11:G14,"&lt;&gt;N/A")</f>
        <v>0</v>
      </c>
      <c r="J17" s="248"/>
      <c r="K17" s="249"/>
      <c r="L17" s="248"/>
      <c r="M17" s="249"/>
      <c r="N17" s="248"/>
      <c r="O17" s="249"/>
      <c r="P17" s="248"/>
      <c r="Q17" s="249"/>
      <c r="R17" s="248"/>
      <c r="S17" s="249"/>
      <c r="T17" s="248"/>
      <c r="U17" s="249"/>
      <c r="V17" s="248"/>
      <c r="W17" s="249"/>
      <c r="X17" s="248"/>
      <c r="Y17" s="249"/>
      <c r="Z17" s="248"/>
      <c r="AA17" s="249"/>
      <c r="AB17" s="248"/>
      <c r="AC17" s="249"/>
      <c r="AD17" s="248"/>
      <c r="AE17" s="249"/>
      <c r="AF17" s="248"/>
      <c r="AG17" s="249"/>
      <c r="AH17" s="248"/>
      <c r="AI17" s="249"/>
      <c r="AJ17" s="248"/>
      <c r="AK17" s="249"/>
      <c r="AL17" s="248"/>
      <c r="AM17" s="249"/>
      <c r="AN17" s="248"/>
      <c r="AO17" s="249"/>
      <c r="AP17" s="248"/>
      <c r="AQ17" s="249"/>
      <c r="AR17" s="248"/>
      <c r="AS17" s="249"/>
      <c r="AT17" s="248"/>
      <c r="AU17" s="249"/>
      <c r="AV17" s="248"/>
      <c r="AW17" s="249"/>
    </row>
    <row r="18" spans="1:49" s="27" customFormat="1" x14ac:dyDescent="0.25">
      <c r="A18" s="499" t="s">
        <v>727</v>
      </c>
      <c r="B18" s="500"/>
      <c r="C18" s="500"/>
      <c r="D18" s="500"/>
      <c r="E18" s="500"/>
      <c r="F18" s="500"/>
      <c r="G18" s="92"/>
      <c r="H18" s="76"/>
      <c r="I18" s="127"/>
      <c r="J18" s="248"/>
      <c r="K18" s="249"/>
      <c r="L18" s="248"/>
      <c r="M18" s="249"/>
      <c r="N18" s="248"/>
      <c r="O18" s="249"/>
      <c r="P18" s="248"/>
      <c r="Q18" s="249"/>
      <c r="R18" s="248"/>
      <c r="S18" s="249"/>
      <c r="T18" s="248"/>
      <c r="U18" s="249"/>
      <c r="V18" s="248"/>
      <c r="W18" s="249"/>
      <c r="X18" s="248"/>
      <c r="Y18" s="249"/>
      <c r="Z18" s="248"/>
      <c r="AA18" s="249"/>
      <c r="AB18" s="248"/>
      <c r="AC18" s="249"/>
      <c r="AD18" s="248"/>
      <c r="AE18" s="249"/>
      <c r="AF18" s="248"/>
      <c r="AG18" s="249"/>
      <c r="AH18" s="248"/>
      <c r="AI18" s="249"/>
      <c r="AJ18" s="248"/>
      <c r="AK18" s="249"/>
      <c r="AL18" s="248"/>
      <c r="AM18" s="249"/>
      <c r="AN18" s="248"/>
      <c r="AO18" s="249"/>
      <c r="AP18" s="248"/>
      <c r="AQ18" s="249"/>
      <c r="AR18" s="248"/>
      <c r="AS18" s="249"/>
      <c r="AT18" s="248"/>
      <c r="AU18" s="249"/>
      <c r="AV18" s="248"/>
      <c r="AW18" s="249"/>
    </row>
    <row r="19" spans="1:49" s="27" customFormat="1" ht="51" x14ac:dyDescent="0.25">
      <c r="A19" s="28" t="s">
        <v>477</v>
      </c>
      <c r="B19" s="49" t="s">
        <v>6</v>
      </c>
      <c r="C19" s="49"/>
      <c r="D19" s="49" t="s">
        <v>10</v>
      </c>
      <c r="E19" s="48" t="s">
        <v>76</v>
      </c>
      <c r="F19" s="46" t="s">
        <v>226</v>
      </c>
      <c r="G19" s="254"/>
      <c r="H19" s="47">
        <v>5</v>
      </c>
      <c r="I19" s="74" t="str">
        <f>IFERROR(AVERAGE(J19,L19,N19,P19,R19,T19,V19,X19,Z19,AB19,AD19,AF19,AH19,AJ19,AL19,AN19,AP19,AR19,AT19,AV19),"")</f>
        <v/>
      </c>
      <c r="J19" s="248"/>
      <c r="K19" s="249"/>
      <c r="L19" s="248"/>
      <c r="M19" s="249"/>
      <c r="N19" s="248"/>
      <c r="O19" s="249"/>
      <c r="P19" s="248"/>
      <c r="Q19" s="249"/>
      <c r="R19" s="248"/>
      <c r="S19" s="249"/>
      <c r="T19" s="248"/>
      <c r="U19" s="249"/>
      <c r="V19" s="248"/>
      <c r="W19" s="249"/>
      <c r="X19" s="248"/>
      <c r="Y19" s="249"/>
      <c r="Z19" s="248"/>
      <c r="AA19" s="249"/>
      <c r="AB19" s="248"/>
      <c r="AC19" s="249"/>
      <c r="AD19" s="248"/>
      <c r="AE19" s="249"/>
      <c r="AF19" s="248"/>
      <c r="AG19" s="249"/>
      <c r="AH19" s="248"/>
      <c r="AI19" s="249"/>
      <c r="AJ19" s="248"/>
      <c r="AK19" s="249"/>
      <c r="AL19" s="248"/>
      <c r="AM19" s="249"/>
      <c r="AN19" s="248"/>
      <c r="AO19" s="249"/>
      <c r="AP19" s="248"/>
      <c r="AQ19" s="249"/>
      <c r="AR19" s="248"/>
      <c r="AS19" s="249"/>
      <c r="AT19" s="248"/>
      <c r="AU19" s="249"/>
      <c r="AV19" s="248"/>
      <c r="AW19" s="249"/>
    </row>
    <row r="20" spans="1:49" s="27" customFormat="1" x14ac:dyDescent="0.25">
      <c r="A20" s="508" t="s">
        <v>575</v>
      </c>
      <c r="B20" s="509"/>
      <c r="C20" s="509"/>
      <c r="D20" s="509"/>
      <c r="E20" s="509"/>
      <c r="F20" s="509"/>
      <c r="G20" s="510"/>
      <c r="H20" s="294">
        <f>SUMIFS(H19,B19,"X",G19,"&lt;&gt;N/A")</f>
        <v>5</v>
      </c>
      <c r="I20" s="293">
        <f>SUMIFS(I19,B19,"X",G19,"&lt;&gt;N/A")</f>
        <v>0</v>
      </c>
      <c r="J20" s="248"/>
      <c r="K20" s="249"/>
      <c r="L20" s="248"/>
      <c r="M20" s="249"/>
      <c r="N20" s="248"/>
      <c r="O20" s="249"/>
      <c r="P20" s="248"/>
      <c r="Q20" s="249"/>
      <c r="R20" s="248"/>
      <c r="S20" s="249"/>
      <c r="T20" s="248"/>
      <c r="U20" s="249"/>
      <c r="V20" s="248"/>
      <c r="W20" s="249"/>
      <c r="X20" s="248"/>
      <c r="Y20" s="249"/>
      <c r="Z20" s="248"/>
      <c r="AA20" s="249"/>
      <c r="AB20" s="248"/>
      <c r="AC20" s="249"/>
      <c r="AD20" s="248"/>
      <c r="AE20" s="249"/>
      <c r="AF20" s="248"/>
      <c r="AG20" s="249"/>
      <c r="AH20" s="248"/>
      <c r="AI20" s="249"/>
      <c r="AJ20" s="248"/>
      <c r="AK20" s="249"/>
      <c r="AL20" s="248"/>
      <c r="AM20" s="249"/>
      <c r="AN20" s="248"/>
      <c r="AO20" s="249"/>
      <c r="AP20" s="248"/>
      <c r="AQ20" s="249"/>
      <c r="AR20" s="248"/>
      <c r="AS20" s="249"/>
      <c r="AT20" s="248"/>
      <c r="AU20" s="249"/>
      <c r="AV20" s="248"/>
      <c r="AW20" s="249"/>
    </row>
    <row r="21" spans="1:49" s="27" customFormat="1" x14ac:dyDescent="0.25">
      <c r="A21" s="499" t="s">
        <v>561</v>
      </c>
      <c r="B21" s="500"/>
      <c r="C21" s="500"/>
      <c r="D21" s="500"/>
      <c r="E21" s="500"/>
      <c r="F21" s="500"/>
      <c r="G21" s="92"/>
      <c r="H21" s="76"/>
      <c r="I21" s="127"/>
      <c r="J21" s="248"/>
      <c r="K21" s="249"/>
      <c r="L21" s="248"/>
      <c r="M21" s="249"/>
      <c r="N21" s="248"/>
      <c r="O21" s="249"/>
      <c r="P21" s="248"/>
      <c r="Q21" s="249"/>
      <c r="R21" s="248"/>
      <c r="S21" s="249"/>
      <c r="T21" s="248"/>
      <c r="U21" s="249"/>
      <c r="V21" s="248"/>
      <c r="W21" s="249"/>
      <c r="X21" s="248"/>
      <c r="Y21" s="249"/>
      <c r="Z21" s="248"/>
      <c r="AA21" s="249"/>
      <c r="AB21" s="248"/>
      <c r="AC21" s="249"/>
      <c r="AD21" s="248"/>
      <c r="AE21" s="249"/>
      <c r="AF21" s="248"/>
      <c r="AG21" s="249"/>
      <c r="AH21" s="248"/>
      <c r="AI21" s="249"/>
      <c r="AJ21" s="248"/>
      <c r="AK21" s="249"/>
      <c r="AL21" s="248"/>
      <c r="AM21" s="249"/>
      <c r="AN21" s="248"/>
      <c r="AO21" s="249"/>
      <c r="AP21" s="248"/>
      <c r="AQ21" s="249"/>
      <c r="AR21" s="248"/>
      <c r="AS21" s="249"/>
      <c r="AT21" s="248"/>
      <c r="AU21" s="249"/>
      <c r="AV21" s="248"/>
      <c r="AW21" s="249"/>
    </row>
    <row r="22" spans="1:49" s="27" customFormat="1" ht="102" x14ac:dyDescent="0.25">
      <c r="A22" s="28" t="s">
        <v>869</v>
      </c>
      <c r="B22" s="33"/>
      <c r="C22" s="33" t="s">
        <v>6</v>
      </c>
      <c r="D22" s="33" t="s">
        <v>312</v>
      </c>
      <c r="E22" s="38" t="s">
        <v>284</v>
      </c>
      <c r="F22" s="41" t="s">
        <v>364</v>
      </c>
      <c r="G22" s="254"/>
      <c r="H22" s="121">
        <v>5</v>
      </c>
      <c r="I22" s="74" t="str">
        <f t="shared" ref="I22:I27" si="4">IFERROR(AVERAGE(J22,L22,N22,P22,R22,T22,V22,X22,Z22,AB22,AD22,AF22,AH22,AJ22,AL22,AN22,AP22,AR22,AT22,AV22),"")</f>
        <v/>
      </c>
      <c r="J22" s="248"/>
      <c r="K22" s="249"/>
      <c r="L22" s="248"/>
      <c r="M22" s="249"/>
      <c r="N22" s="248"/>
      <c r="O22" s="249"/>
      <c r="P22" s="248"/>
      <c r="Q22" s="249"/>
      <c r="R22" s="248"/>
      <c r="S22" s="249"/>
      <c r="T22" s="248"/>
      <c r="U22" s="249"/>
      <c r="V22" s="248"/>
      <c r="W22" s="249"/>
      <c r="X22" s="248"/>
      <c r="Y22" s="249"/>
      <c r="Z22" s="248"/>
      <c r="AA22" s="249"/>
      <c r="AB22" s="248"/>
      <c r="AC22" s="249"/>
      <c r="AD22" s="248"/>
      <c r="AE22" s="249"/>
      <c r="AF22" s="248"/>
      <c r="AG22" s="249"/>
      <c r="AH22" s="248"/>
      <c r="AI22" s="249"/>
      <c r="AJ22" s="248"/>
      <c r="AK22" s="249"/>
      <c r="AL22" s="248"/>
      <c r="AM22" s="249"/>
      <c r="AN22" s="248"/>
      <c r="AO22" s="249"/>
      <c r="AP22" s="248"/>
      <c r="AQ22" s="249"/>
      <c r="AR22" s="248"/>
      <c r="AS22" s="249"/>
      <c r="AT22" s="248"/>
      <c r="AU22" s="249"/>
      <c r="AV22" s="248"/>
      <c r="AW22" s="249"/>
    </row>
    <row r="23" spans="1:49" s="27" customFormat="1" ht="38.25" x14ac:dyDescent="0.25">
      <c r="A23" s="28" t="s">
        <v>870</v>
      </c>
      <c r="B23" s="33"/>
      <c r="C23" s="33" t="s">
        <v>6</v>
      </c>
      <c r="D23" s="33" t="s">
        <v>312</v>
      </c>
      <c r="E23" s="38" t="s">
        <v>285</v>
      </c>
      <c r="F23" s="39" t="s">
        <v>289</v>
      </c>
      <c r="G23" s="254"/>
      <c r="H23" s="121">
        <v>5</v>
      </c>
      <c r="I23" s="74" t="str">
        <f t="shared" si="4"/>
        <v/>
      </c>
      <c r="J23" s="248"/>
      <c r="K23" s="249"/>
      <c r="L23" s="248"/>
      <c r="M23" s="249"/>
      <c r="N23" s="248"/>
      <c r="O23" s="249"/>
      <c r="P23" s="248"/>
      <c r="Q23" s="249"/>
      <c r="R23" s="248"/>
      <c r="S23" s="249"/>
      <c r="T23" s="248"/>
      <c r="U23" s="249"/>
      <c r="V23" s="248"/>
      <c r="W23" s="249"/>
      <c r="X23" s="248"/>
      <c r="Y23" s="249"/>
      <c r="Z23" s="248"/>
      <c r="AA23" s="249"/>
      <c r="AB23" s="248"/>
      <c r="AC23" s="249"/>
      <c r="AD23" s="248"/>
      <c r="AE23" s="249"/>
      <c r="AF23" s="248"/>
      <c r="AG23" s="249"/>
      <c r="AH23" s="248"/>
      <c r="AI23" s="249"/>
      <c r="AJ23" s="248"/>
      <c r="AK23" s="249"/>
      <c r="AL23" s="248"/>
      <c r="AM23" s="249"/>
      <c r="AN23" s="248"/>
      <c r="AO23" s="249"/>
      <c r="AP23" s="248"/>
      <c r="AQ23" s="249"/>
      <c r="AR23" s="248"/>
      <c r="AS23" s="249"/>
      <c r="AT23" s="248"/>
      <c r="AU23" s="249"/>
      <c r="AV23" s="248"/>
      <c r="AW23" s="249"/>
    </row>
    <row r="24" spans="1:49" s="27" customFormat="1" ht="38.25" x14ac:dyDescent="0.25">
      <c r="A24" s="28" t="s">
        <v>871</v>
      </c>
      <c r="B24" s="33"/>
      <c r="C24" s="33" t="s">
        <v>6</v>
      </c>
      <c r="D24" s="33" t="s">
        <v>312</v>
      </c>
      <c r="E24" s="38" t="s">
        <v>286</v>
      </c>
      <c r="F24" s="39" t="s">
        <v>153</v>
      </c>
      <c r="G24" s="254"/>
      <c r="H24" s="121">
        <v>5</v>
      </c>
      <c r="I24" s="74" t="str">
        <f t="shared" si="4"/>
        <v/>
      </c>
      <c r="J24" s="248"/>
      <c r="K24" s="249"/>
      <c r="L24" s="248"/>
      <c r="M24" s="249"/>
      <c r="N24" s="248"/>
      <c r="O24" s="249"/>
      <c r="P24" s="248"/>
      <c r="Q24" s="249"/>
      <c r="R24" s="248"/>
      <c r="S24" s="249"/>
      <c r="T24" s="248"/>
      <c r="U24" s="249"/>
      <c r="V24" s="248"/>
      <c r="W24" s="249"/>
      <c r="X24" s="248"/>
      <c r="Y24" s="249"/>
      <c r="Z24" s="248"/>
      <c r="AA24" s="249"/>
      <c r="AB24" s="248"/>
      <c r="AC24" s="249"/>
      <c r="AD24" s="248"/>
      <c r="AE24" s="249"/>
      <c r="AF24" s="248"/>
      <c r="AG24" s="249"/>
      <c r="AH24" s="248"/>
      <c r="AI24" s="249"/>
      <c r="AJ24" s="248"/>
      <c r="AK24" s="249"/>
      <c r="AL24" s="248"/>
      <c r="AM24" s="249"/>
      <c r="AN24" s="248"/>
      <c r="AO24" s="249"/>
      <c r="AP24" s="248"/>
      <c r="AQ24" s="249"/>
      <c r="AR24" s="248"/>
      <c r="AS24" s="249"/>
      <c r="AT24" s="248"/>
      <c r="AU24" s="249"/>
      <c r="AV24" s="248"/>
      <c r="AW24" s="249"/>
    </row>
    <row r="25" spans="1:49" s="27" customFormat="1" ht="76.5" x14ac:dyDescent="0.25">
      <c r="A25" s="28" t="s">
        <v>478</v>
      </c>
      <c r="B25" s="33" t="s">
        <v>6</v>
      </c>
      <c r="C25" s="33"/>
      <c r="D25" s="33" t="s">
        <v>10</v>
      </c>
      <c r="E25" s="38" t="s">
        <v>58</v>
      </c>
      <c r="F25" s="39" t="s">
        <v>228</v>
      </c>
      <c r="G25" s="254"/>
      <c r="H25" s="121">
        <v>5</v>
      </c>
      <c r="I25" s="74" t="str">
        <f t="shared" si="4"/>
        <v/>
      </c>
      <c r="J25" s="248"/>
      <c r="K25" s="249"/>
      <c r="L25" s="248"/>
      <c r="M25" s="249"/>
      <c r="N25" s="248"/>
      <c r="O25" s="249"/>
      <c r="P25" s="248"/>
      <c r="Q25" s="249"/>
      <c r="R25" s="248"/>
      <c r="S25" s="249"/>
      <c r="T25" s="248"/>
      <c r="U25" s="249"/>
      <c r="V25" s="248"/>
      <c r="W25" s="249"/>
      <c r="X25" s="248"/>
      <c r="Y25" s="249"/>
      <c r="Z25" s="248"/>
      <c r="AA25" s="249"/>
      <c r="AB25" s="248"/>
      <c r="AC25" s="249"/>
      <c r="AD25" s="248"/>
      <c r="AE25" s="249"/>
      <c r="AF25" s="248"/>
      <c r="AG25" s="249"/>
      <c r="AH25" s="248"/>
      <c r="AI25" s="249"/>
      <c r="AJ25" s="248"/>
      <c r="AK25" s="249"/>
      <c r="AL25" s="248"/>
      <c r="AM25" s="249"/>
      <c r="AN25" s="248"/>
      <c r="AO25" s="249"/>
      <c r="AP25" s="248"/>
      <c r="AQ25" s="249"/>
      <c r="AR25" s="248"/>
      <c r="AS25" s="249"/>
      <c r="AT25" s="248"/>
      <c r="AU25" s="249"/>
      <c r="AV25" s="248"/>
      <c r="AW25" s="249"/>
    </row>
    <row r="26" spans="1:49" s="27" customFormat="1" ht="51" x14ac:dyDescent="0.25">
      <c r="A26" s="28" t="s">
        <v>479</v>
      </c>
      <c r="B26" s="33" t="s">
        <v>6</v>
      </c>
      <c r="C26" s="33"/>
      <c r="D26" s="33" t="s">
        <v>10</v>
      </c>
      <c r="E26" s="38" t="s">
        <v>59</v>
      </c>
      <c r="F26" s="39" t="s">
        <v>816</v>
      </c>
      <c r="G26" s="254"/>
      <c r="H26" s="121">
        <v>5</v>
      </c>
      <c r="I26" s="74" t="str">
        <f t="shared" si="4"/>
        <v/>
      </c>
      <c r="J26" s="248"/>
      <c r="K26" s="249"/>
      <c r="L26" s="248"/>
      <c r="M26" s="249"/>
      <c r="N26" s="248"/>
      <c r="O26" s="249"/>
      <c r="P26" s="248"/>
      <c r="Q26" s="249"/>
      <c r="R26" s="248"/>
      <c r="S26" s="249"/>
      <c r="T26" s="248"/>
      <c r="U26" s="249"/>
      <c r="V26" s="248"/>
      <c r="W26" s="249"/>
      <c r="X26" s="248"/>
      <c r="Y26" s="249"/>
      <c r="Z26" s="248"/>
      <c r="AA26" s="249"/>
      <c r="AB26" s="248"/>
      <c r="AC26" s="249"/>
      <c r="AD26" s="248"/>
      <c r="AE26" s="249"/>
      <c r="AF26" s="248"/>
      <c r="AG26" s="249"/>
      <c r="AH26" s="248"/>
      <c r="AI26" s="249"/>
      <c r="AJ26" s="248"/>
      <c r="AK26" s="249"/>
      <c r="AL26" s="248"/>
      <c r="AM26" s="249"/>
      <c r="AN26" s="248"/>
      <c r="AO26" s="249"/>
      <c r="AP26" s="248"/>
      <c r="AQ26" s="249"/>
      <c r="AR26" s="248"/>
      <c r="AS26" s="249"/>
      <c r="AT26" s="248"/>
      <c r="AU26" s="249"/>
      <c r="AV26" s="248"/>
      <c r="AW26" s="249"/>
    </row>
    <row r="27" spans="1:49" s="27" customFormat="1" ht="25.5" x14ac:dyDescent="0.25">
      <c r="A27" s="28" t="s">
        <v>480</v>
      </c>
      <c r="B27" s="33"/>
      <c r="C27" s="33" t="s">
        <v>6</v>
      </c>
      <c r="D27" s="33" t="s">
        <v>10</v>
      </c>
      <c r="E27" s="38" t="s">
        <v>14</v>
      </c>
      <c r="F27" s="39" t="s">
        <v>154</v>
      </c>
      <c r="G27" s="254"/>
      <c r="H27" s="122">
        <v>5</v>
      </c>
      <c r="I27" s="74" t="str">
        <f t="shared" si="4"/>
        <v/>
      </c>
      <c r="J27" s="248"/>
      <c r="K27" s="249"/>
      <c r="L27" s="248"/>
      <c r="M27" s="249"/>
      <c r="N27" s="248"/>
      <c r="O27" s="249"/>
      <c r="P27" s="248"/>
      <c r="Q27" s="249"/>
      <c r="R27" s="248"/>
      <c r="S27" s="249"/>
      <c r="T27" s="248"/>
      <c r="U27" s="249"/>
      <c r="V27" s="248"/>
      <c r="W27" s="249"/>
      <c r="X27" s="248"/>
      <c r="Y27" s="249"/>
      <c r="Z27" s="248"/>
      <c r="AA27" s="249"/>
      <c r="AB27" s="248"/>
      <c r="AC27" s="249"/>
      <c r="AD27" s="248"/>
      <c r="AE27" s="249"/>
      <c r="AF27" s="248"/>
      <c r="AG27" s="249"/>
      <c r="AH27" s="248"/>
      <c r="AI27" s="249"/>
      <c r="AJ27" s="248"/>
      <c r="AK27" s="249"/>
      <c r="AL27" s="248"/>
      <c r="AM27" s="249"/>
      <c r="AN27" s="248"/>
      <c r="AO27" s="249"/>
      <c r="AP27" s="248"/>
      <c r="AQ27" s="249"/>
      <c r="AR27" s="248"/>
      <c r="AS27" s="249"/>
      <c r="AT27" s="248"/>
      <c r="AU27" s="249"/>
      <c r="AV27" s="248"/>
      <c r="AW27" s="249"/>
    </row>
    <row r="28" spans="1:49" s="27" customFormat="1" x14ac:dyDescent="0.25">
      <c r="A28" s="508" t="s">
        <v>576</v>
      </c>
      <c r="B28" s="509"/>
      <c r="C28" s="509"/>
      <c r="D28" s="509"/>
      <c r="E28" s="509"/>
      <c r="F28" s="509"/>
      <c r="G28" s="510"/>
      <c r="H28" s="294">
        <f>SUMIFS(H22:H27,B22:B27,"X",G22:G27,"&lt;&gt;N/A")</f>
        <v>10</v>
      </c>
      <c r="I28" s="293">
        <f>SUMIFS(I22:I27,B22:B27,"X",G22:G27,"&lt;&gt;N/A")</f>
        <v>0</v>
      </c>
      <c r="J28" s="248"/>
      <c r="K28" s="249"/>
      <c r="L28" s="248"/>
      <c r="M28" s="249"/>
      <c r="N28" s="248"/>
      <c r="O28" s="249"/>
      <c r="P28" s="248"/>
      <c r="Q28" s="249"/>
      <c r="R28" s="248"/>
      <c r="S28" s="249"/>
      <c r="T28" s="248"/>
      <c r="U28" s="249"/>
      <c r="V28" s="248"/>
      <c r="W28" s="249"/>
      <c r="X28" s="248"/>
      <c r="Y28" s="249"/>
      <c r="Z28" s="248"/>
      <c r="AA28" s="249"/>
      <c r="AB28" s="248"/>
      <c r="AC28" s="249"/>
      <c r="AD28" s="248"/>
      <c r="AE28" s="249"/>
      <c r="AF28" s="248"/>
      <c r="AG28" s="249"/>
      <c r="AH28" s="248"/>
      <c r="AI28" s="249"/>
      <c r="AJ28" s="248"/>
      <c r="AK28" s="249"/>
      <c r="AL28" s="248"/>
      <c r="AM28" s="249"/>
      <c r="AN28" s="248"/>
      <c r="AO28" s="249"/>
      <c r="AP28" s="248"/>
      <c r="AQ28" s="249"/>
      <c r="AR28" s="248"/>
      <c r="AS28" s="249"/>
      <c r="AT28" s="248"/>
      <c r="AU28" s="249"/>
      <c r="AV28" s="248"/>
      <c r="AW28" s="249"/>
    </row>
    <row r="29" spans="1:49" s="27" customFormat="1" x14ac:dyDescent="0.25">
      <c r="A29" s="508" t="s">
        <v>577</v>
      </c>
      <c r="B29" s="509"/>
      <c r="C29" s="509"/>
      <c r="D29" s="509"/>
      <c r="E29" s="509"/>
      <c r="F29" s="509"/>
      <c r="G29" s="510"/>
      <c r="H29" s="293">
        <f>SUMIFS(H27,C27,"X",G27,"&lt;&gt;N/A")</f>
        <v>5</v>
      </c>
      <c r="I29" s="293">
        <f>SUMIFS(I27,C27,"X",G27,"&lt;&gt;N/A")</f>
        <v>0</v>
      </c>
      <c r="J29" s="248"/>
      <c r="K29" s="249"/>
      <c r="L29" s="248"/>
      <c r="M29" s="249"/>
      <c r="N29" s="248"/>
      <c r="O29" s="249"/>
      <c r="P29" s="248"/>
      <c r="Q29" s="249"/>
      <c r="R29" s="248"/>
      <c r="S29" s="249"/>
      <c r="T29" s="248"/>
      <c r="U29" s="249"/>
      <c r="V29" s="248"/>
      <c r="W29" s="249"/>
      <c r="X29" s="248"/>
      <c r="Y29" s="249"/>
      <c r="Z29" s="248"/>
      <c r="AA29" s="249"/>
      <c r="AB29" s="248"/>
      <c r="AC29" s="249"/>
      <c r="AD29" s="248"/>
      <c r="AE29" s="249"/>
      <c r="AF29" s="248"/>
      <c r="AG29" s="249"/>
      <c r="AH29" s="248"/>
      <c r="AI29" s="249"/>
      <c r="AJ29" s="248"/>
      <c r="AK29" s="249"/>
      <c r="AL29" s="248"/>
      <c r="AM29" s="249"/>
      <c r="AN29" s="248"/>
      <c r="AO29" s="249"/>
      <c r="AP29" s="248"/>
      <c r="AQ29" s="249"/>
      <c r="AR29" s="248"/>
      <c r="AS29" s="249"/>
      <c r="AT29" s="248"/>
      <c r="AU29" s="249"/>
      <c r="AV29" s="248"/>
      <c r="AW29" s="249"/>
    </row>
    <row r="30" spans="1:49" s="27" customFormat="1" x14ac:dyDescent="0.25">
      <c r="A30" s="499" t="s">
        <v>469</v>
      </c>
      <c r="B30" s="500"/>
      <c r="C30" s="500"/>
      <c r="D30" s="500"/>
      <c r="E30" s="500"/>
      <c r="F30" s="512"/>
      <c r="G30" s="92"/>
      <c r="H30" s="76"/>
      <c r="I30" s="127"/>
      <c r="J30" s="248"/>
      <c r="K30" s="249"/>
      <c r="L30" s="248"/>
      <c r="M30" s="249"/>
      <c r="N30" s="248"/>
      <c r="O30" s="249"/>
      <c r="P30" s="248"/>
      <c r="Q30" s="249"/>
      <c r="R30" s="248"/>
      <c r="S30" s="249"/>
      <c r="T30" s="248"/>
      <c r="U30" s="249"/>
      <c r="V30" s="248"/>
      <c r="W30" s="249"/>
      <c r="X30" s="248"/>
      <c r="Y30" s="249"/>
      <c r="Z30" s="248"/>
      <c r="AA30" s="249"/>
      <c r="AB30" s="248"/>
      <c r="AC30" s="249"/>
      <c r="AD30" s="248"/>
      <c r="AE30" s="249"/>
      <c r="AF30" s="248"/>
      <c r="AG30" s="249"/>
      <c r="AH30" s="248"/>
      <c r="AI30" s="249"/>
      <c r="AJ30" s="248"/>
      <c r="AK30" s="249"/>
      <c r="AL30" s="248"/>
      <c r="AM30" s="249"/>
      <c r="AN30" s="248"/>
      <c r="AO30" s="249"/>
      <c r="AP30" s="248"/>
      <c r="AQ30" s="249"/>
      <c r="AR30" s="248"/>
      <c r="AS30" s="249"/>
      <c r="AT30" s="248"/>
      <c r="AU30" s="249"/>
      <c r="AV30" s="248"/>
      <c r="AW30" s="249"/>
    </row>
    <row r="31" spans="1:49" s="27" customFormat="1" ht="38.25" x14ac:dyDescent="0.25">
      <c r="A31" s="28" t="s">
        <v>481</v>
      </c>
      <c r="B31" s="30" t="s">
        <v>6</v>
      </c>
      <c r="C31" s="30"/>
      <c r="D31" s="30" t="s">
        <v>10</v>
      </c>
      <c r="E31" s="32" t="s">
        <v>61</v>
      </c>
      <c r="F31" s="32" t="s">
        <v>736</v>
      </c>
      <c r="G31" s="254"/>
      <c r="H31" s="139">
        <v>5</v>
      </c>
      <c r="I31" s="74" t="str">
        <f>IFERROR(AVERAGE(J31,L31,N31,P31,R31,T31,V31,X31,Z31,AB31,AD31,AF31,AH31,AJ31,AL31,AN31,AP31,AR31,AT31,AV31),"")</f>
        <v/>
      </c>
      <c r="J31" s="248"/>
      <c r="K31" s="249"/>
      <c r="L31" s="248"/>
      <c r="M31" s="249"/>
      <c r="N31" s="248"/>
      <c r="O31" s="249"/>
      <c r="P31" s="248"/>
      <c r="Q31" s="249"/>
      <c r="R31" s="248"/>
      <c r="S31" s="249"/>
      <c r="T31" s="248"/>
      <c r="U31" s="249"/>
      <c r="V31" s="248"/>
      <c r="W31" s="249"/>
      <c r="X31" s="248"/>
      <c r="Y31" s="249"/>
      <c r="Z31" s="248"/>
      <c r="AA31" s="249"/>
      <c r="AB31" s="248"/>
      <c r="AC31" s="249"/>
      <c r="AD31" s="248"/>
      <c r="AE31" s="249"/>
      <c r="AF31" s="248"/>
      <c r="AG31" s="249"/>
      <c r="AH31" s="248"/>
      <c r="AI31" s="249"/>
      <c r="AJ31" s="248"/>
      <c r="AK31" s="249"/>
      <c r="AL31" s="248"/>
      <c r="AM31" s="249"/>
      <c r="AN31" s="248"/>
      <c r="AO31" s="249"/>
      <c r="AP31" s="248"/>
      <c r="AQ31" s="249"/>
      <c r="AR31" s="248"/>
      <c r="AS31" s="249"/>
      <c r="AT31" s="248"/>
      <c r="AU31" s="249"/>
      <c r="AV31" s="248"/>
      <c r="AW31" s="249"/>
    </row>
    <row r="32" spans="1:49" s="27" customFormat="1" ht="38.25" x14ac:dyDescent="0.25">
      <c r="A32" s="28" t="s">
        <v>482</v>
      </c>
      <c r="B32" s="30" t="s">
        <v>6</v>
      </c>
      <c r="C32" s="30"/>
      <c r="D32" s="30" t="s">
        <v>10</v>
      </c>
      <c r="E32" s="32" t="s">
        <v>290</v>
      </c>
      <c r="F32" s="32" t="s">
        <v>737</v>
      </c>
      <c r="G32" s="254"/>
      <c r="H32" s="139">
        <v>5</v>
      </c>
      <c r="I32" s="74" t="str">
        <f>IFERROR(AVERAGE(J32,L32,N32,P32,R32,T32,V32,X32,Z32,AB32,AD32,AF32,AH32,AJ32,AL32,AN32,AP32,AR32,AT32,AV32),"")</f>
        <v/>
      </c>
      <c r="J32" s="248"/>
      <c r="K32" s="249"/>
      <c r="L32" s="248"/>
      <c r="M32" s="249"/>
      <c r="N32" s="248"/>
      <c r="O32" s="249"/>
      <c r="P32" s="248"/>
      <c r="Q32" s="249"/>
      <c r="R32" s="248"/>
      <c r="S32" s="249"/>
      <c r="T32" s="248"/>
      <c r="U32" s="249"/>
      <c r="V32" s="248"/>
      <c r="W32" s="249"/>
      <c r="X32" s="248"/>
      <c r="Y32" s="249"/>
      <c r="Z32" s="248"/>
      <c r="AA32" s="249"/>
      <c r="AB32" s="248"/>
      <c r="AC32" s="249"/>
      <c r="AD32" s="248"/>
      <c r="AE32" s="249"/>
      <c r="AF32" s="248"/>
      <c r="AG32" s="249"/>
      <c r="AH32" s="248"/>
      <c r="AI32" s="249"/>
      <c r="AJ32" s="248"/>
      <c r="AK32" s="249"/>
      <c r="AL32" s="248"/>
      <c r="AM32" s="249"/>
      <c r="AN32" s="248"/>
      <c r="AO32" s="249"/>
      <c r="AP32" s="248"/>
      <c r="AQ32" s="249"/>
      <c r="AR32" s="248"/>
      <c r="AS32" s="249"/>
      <c r="AT32" s="248"/>
      <c r="AU32" s="249"/>
      <c r="AV32" s="248"/>
      <c r="AW32" s="249"/>
    </row>
    <row r="33" spans="1:49" s="27" customFormat="1" ht="63.75" x14ac:dyDescent="0.25">
      <c r="A33" s="28" t="s">
        <v>483</v>
      </c>
      <c r="B33" s="30" t="s">
        <v>6</v>
      </c>
      <c r="C33" s="30"/>
      <c r="D33" s="30" t="s">
        <v>141</v>
      </c>
      <c r="E33" s="32" t="s">
        <v>80</v>
      </c>
      <c r="F33" s="31" t="s">
        <v>231</v>
      </c>
      <c r="G33" s="254"/>
      <c r="H33" s="139">
        <v>5</v>
      </c>
      <c r="I33" s="74" t="str">
        <f>IFERROR(AVERAGE(J33,L33,N33,P33,R33,T33,V33,X33,Z33,AB33,AD33,AF33,AH33,AJ33,AL33,AN33,AP33,AR33,AT33,AV33),"")</f>
        <v/>
      </c>
      <c r="J33" s="248"/>
      <c r="K33" s="249"/>
      <c r="L33" s="248"/>
      <c r="M33" s="249"/>
      <c r="N33" s="248"/>
      <c r="O33" s="249"/>
      <c r="P33" s="248"/>
      <c r="Q33" s="249"/>
      <c r="R33" s="248"/>
      <c r="S33" s="249"/>
      <c r="T33" s="248"/>
      <c r="U33" s="249"/>
      <c r="V33" s="248"/>
      <c r="W33" s="249"/>
      <c r="X33" s="248"/>
      <c r="Y33" s="249"/>
      <c r="Z33" s="248"/>
      <c r="AA33" s="249"/>
      <c r="AB33" s="248"/>
      <c r="AC33" s="249"/>
      <c r="AD33" s="248"/>
      <c r="AE33" s="249"/>
      <c r="AF33" s="248"/>
      <c r="AG33" s="249"/>
      <c r="AH33" s="248"/>
      <c r="AI33" s="249"/>
      <c r="AJ33" s="248"/>
      <c r="AK33" s="249"/>
      <c r="AL33" s="248"/>
      <c r="AM33" s="249"/>
      <c r="AN33" s="248"/>
      <c r="AO33" s="249"/>
      <c r="AP33" s="248"/>
      <c r="AQ33" s="249"/>
      <c r="AR33" s="248"/>
      <c r="AS33" s="249"/>
      <c r="AT33" s="248"/>
      <c r="AU33" s="249"/>
      <c r="AV33" s="248"/>
      <c r="AW33" s="249"/>
    </row>
    <row r="34" spans="1:49" s="27" customFormat="1" ht="63.75" x14ac:dyDescent="0.25">
      <c r="A34" s="28" t="s">
        <v>484</v>
      </c>
      <c r="B34" s="30" t="s">
        <v>6</v>
      </c>
      <c r="C34" s="30"/>
      <c r="D34" s="30" t="s">
        <v>10</v>
      </c>
      <c r="E34" s="32" t="s">
        <v>17</v>
      </c>
      <c r="F34" s="32" t="s">
        <v>233</v>
      </c>
      <c r="G34" s="254"/>
      <c r="H34" s="47">
        <v>5</v>
      </c>
      <c r="I34" s="74" t="str">
        <f>IFERROR(AVERAGE(J34,L34,N34,P34,R34,T34,V34,X34,Z34,AB34,AD34,AF34,AH34,AJ34,AL34,AN34,AP34,AR34,AT34,AV34),"")</f>
        <v/>
      </c>
      <c r="J34" s="248"/>
      <c r="K34" s="249"/>
      <c r="L34" s="248"/>
      <c r="M34" s="249"/>
      <c r="N34" s="248"/>
      <c r="O34" s="249"/>
      <c r="P34" s="248"/>
      <c r="Q34" s="249"/>
      <c r="R34" s="248"/>
      <c r="S34" s="249"/>
      <c r="T34" s="248"/>
      <c r="U34" s="249"/>
      <c r="V34" s="248"/>
      <c r="W34" s="249"/>
      <c r="X34" s="248"/>
      <c r="Y34" s="249"/>
      <c r="Z34" s="248"/>
      <c r="AA34" s="249"/>
      <c r="AB34" s="248"/>
      <c r="AC34" s="249"/>
      <c r="AD34" s="248"/>
      <c r="AE34" s="249"/>
      <c r="AF34" s="248"/>
      <c r="AG34" s="249"/>
      <c r="AH34" s="248"/>
      <c r="AI34" s="249"/>
      <c r="AJ34" s="248"/>
      <c r="AK34" s="249"/>
      <c r="AL34" s="248"/>
      <c r="AM34" s="249"/>
      <c r="AN34" s="248"/>
      <c r="AO34" s="249"/>
      <c r="AP34" s="248"/>
      <c r="AQ34" s="249"/>
      <c r="AR34" s="248"/>
      <c r="AS34" s="249"/>
      <c r="AT34" s="248"/>
      <c r="AU34" s="249"/>
      <c r="AV34" s="248"/>
      <c r="AW34" s="249"/>
    </row>
    <row r="35" spans="1:49" s="27" customFormat="1" x14ac:dyDescent="0.25">
      <c r="A35" s="508" t="s">
        <v>578</v>
      </c>
      <c r="B35" s="509"/>
      <c r="C35" s="509"/>
      <c r="D35" s="509"/>
      <c r="E35" s="509"/>
      <c r="F35" s="509"/>
      <c r="G35" s="510"/>
      <c r="H35" s="294">
        <f>SUMIFS(H31:H34,B31:B34,"X",G31:G34,"&lt;&gt;N/A")</f>
        <v>20</v>
      </c>
      <c r="I35" s="293">
        <f>SUMIFS(I31:I34,B31:B34,"X",G31:G34,"&lt;&gt;N/A")</f>
        <v>0</v>
      </c>
      <c r="J35" s="248"/>
      <c r="K35" s="249"/>
      <c r="L35" s="248"/>
      <c r="M35" s="249"/>
      <c r="N35" s="248"/>
      <c r="O35" s="249"/>
      <c r="P35" s="248"/>
      <c r="Q35" s="249"/>
      <c r="R35" s="248"/>
      <c r="S35" s="249"/>
      <c r="T35" s="248"/>
      <c r="U35" s="249"/>
      <c r="V35" s="248"/>
      <c r="W35" s="249"/>
      <c r="X35" s="248"/>
      <c r="Y35" s="249"/>
      <c r="Z35" s="248"/>
      <c r="AA35" s="249"/>
      <c r="AB35" s="248"/>
      <c r="AC35" s="249"/>
      <c r="AD35" s="248"/>
      <c r="AE35" s="249"/>
      <c r="AF35" s="248"/>
      <c r="AG35" s="249"/>
      <c r="AH35" s="248"/>
      <c r="AI35" s="249"/>
      <c r="AJ35" s="248"/>
      <c r="AK35" s="249"/>
      <c r="AL35" s="248"/>
      <c r="AM35" s="249"/>
      <c r="AN35" s="248"/>
      <c r="AO35" s="249"/>
      <c r="AP35" s="248"/>
      <c r="AQ35" s="249"/>
      <c r="AR35" s="248"/>
      <c r="AS35" s="249"/>
      <c r="AT35" s="248"/>
      <c r="AU35" s="249"/>
      <c r="AV35" s="248"/>
      <c r="AW35" s="249"/>
    </row>
    <row r="36" spans="1:49" s="27" customFormat="1" x14ac:dyDescent="0.25">
      <c r="A36" s="499" t="s">
        <v>562</v>
      </c>
      <c r="B36" s="500"/>
      <c r="C36" s="500"/>
      <c r="D36" s="500"/>
      <c r="E36" s="500"/>
      <c r="F36" s="512"/>
      <c r="G36" s="92"/>
      <c r="H36" s="76"/>
      <c r="I36" s="127"/>
      <c r="J36" s="248"/>
      <c r="K36" s="249"/>
      <c r="L36" s="248"/>
      <c r="M36" s="249"/>
      <c r="N36" s="248"/>
      <c r="O36" s="249"/>
      <c r="P36" s="248"/>
      <c r="Q36" s="249"/>
      <c r="R36" s="248"/>
      <c r="S36" s="249"/>
      <c r="T36" s="248"/>
      <c r="U36" s="249"/>
      <c r="V36" s="248"/>
      <c r="W36" s="249"/>
      <c r="X36" s="248"/>
      <c r="Y36" s="249"/>
      <c r="Z36" s="248"/>
      <c r="AA36" s="249"/>
      <c r="AB36" s="248"/>
      <c r="AC36" s="249"/>
      <c r="AD36" s="248"/>
      <c r="AE36" s="249"/>
      <c r="AF36" s="248"/>
      <c r="AG36" s="249"/>
      <c r="AH36" s="248"/>
      <c r="AI36" s="249"/>
      <c r="AJ36" s="248"/>
      <c r="AK36" s="249"/>
      <c r="AL36" s="248"/>
      <c r="AM36" s="249"/>
      <c r="AN36" s="248"/>
      <c r="AO36" s="249"/>
      <c r="AP36" s="248"/>
      <c r="AQ36" s="249"/>
      <c r="AR36" s="248"/>
      <c r="AS36" s="249"/>
      <c r="AT36" s="248"/>
      <c r="AU36" s="249"/>
      <c r="AV36" s="248"/>
      <c r="AW36" s="249"/>
    </row>
    <row r="37" spans="1:49" s="27" customFormat="1" ht="191.25" x14ac:dyDescent="0.25">
      <c r="A37" s="28" t="s">
        <v>872</v>
      </c>
      <c r="B37" s="33" t="s">
        <v>6</v>
      </c>
      <c r="C37" s="33"/>
      <c r="D37" s="33" t="s">
        <v>312</v>
      </c>
      <c r="E37" s="38" t="s">
        <v>82</v>
      </c>
      <c r="F37" s="39" t="s">
        <v>234</v>
      </c>
      <c r="G37" s="254"/>
      <c r="H37" s="121">
        <v>10</v>
      </c>
      <c r="I37" s="74" t="str">
        <f t="shared" ref="I37" si="5">IFERROR(AVERAGE(J37,L37,N37,P37,R37,T37,V37,X37,Z37,AB37,AD37,AF37,AH37,AJ37,AL37,AN37,AP37,AR37,AT37,AV37),"")</f>
        <v/>
      </c>
      <c r="J37" s="248"/>
      <c r="K37" s="249"/>
      <c r="L37" s="248"/>
      <c r="M37" s="249"/>
      <c r="N37" s="248"/>
      <c r="O37" s="249"/>
      <c r="P37" s="248"/>
      <c r="Q37" s="249"/>
      <c r="R37" s="248"/>
      <c r="S37" s="249"/>
      <c r="T37" s="248"/>
      <c r="U37" s="249"/>
      <c r="V37" s="248"/>
      <c r="W37" s="249"/>
      <c r="X37" s="248"/>
      <c r="Y37" s="249"/>
      <c r="Z37" s="248"/>
      <c r="AA37" s="249"/>
      <c r="AB37" s="248"/>
      <c r="AC37" s="249"/>
      <c r="AD37" s="248"/>
      <c r="AE37" s="249"/>
      <c r="AF37" s="248"/>
      <c r="AG37" s="249"/>
      <c r="AH37" s="248"/>
      <c r="AI37" s="249"/>
      <c r="AJ37" s="248"/>
      <c r="AK37" s="249"/>
      <c r="AL37" s="248"/>
      <c r="AM37" s="249"/>
      <c r="AN37" s="248"/>
      <c r="AO37" s="249"/>
      <c r="AP37" s="248"/>
      <c r="AQ37" s="249"/>
      <c r="AR37" s="248"/>
      <c r="AS37" s="249"/>
      <c r="AT37" s="248"/>
      <c r="AU37" s="249"/>
      <c r="AV37" s="248"/>
      <c r="AW37" s="249"/>
    </row>
    <row r="38" spans="1:49" s="27" customFormat="1" ht="38.25" x14ac:dyDescent="0.25">
      <c r="A38" s="28" t="s">
        <v>485</v>
      </c>
      <c r="B38" s="33" t="s">
        <v>6</v>
      </c>
      <c r="C38" s="33"/>
      <c r="D38" s="33" t="s">
        <v>10</v>
      </c>
      <c r="E38" s="38" t="s">
        <v>23</v>
      </c>
      <c r="F38" s="39" t="s">
        <v>155</v>
      </c>
      <c r="G38" s="254"/>
      <c r="H38" s="121">
        <v>5</v>
      </c>
      <c r="I38" s="74" t="str">
        <f>IFERROR(AVERAGE(J38,L38,N38,P38,R38,T38,V38,X38,Z38,AB38,AD38,AF38,AH38,AJ38,AL38,AN38,AP38,AR38,AT38,AV38),"")</f>
        <v/>
      </c>
      <c r="J38" s="248"/>
      <c r="K38" s="249"/>
      <c r="L38" s="248"/>
      <c r="M38" s="249"/>
      <c r="N38" s="248"/>
      <c r="O38" s="249"/>
      <c r="P38" s="248"/>
      <c r="Q38" s="249"/>
      <c r="R38" s="248"/>
      <c r="S38" s="249"/>
      <c r="T38" s="248"/>
      <c r="U38" s="249"/>
      <c r="V38" s="248"/>
      <c r="W38" s="249"/>
      <c r="X38" s="248"/>
      <c r="Y38" s="249"/>
      <c r="Z38" s="248"/>
      <c r="AA38" s="249"/>
      <c r="AB38" s="248"/>
      <c r="AC38" s="249"/>
      <c r="AD38" s="248"/>
      <c r="AE38" s="249"/>
      <c r="AF38" s="248"/>
      <c r="AG38" s="249"/>
      <c r="AH38" s="248"/>
      <c r="AI38" s="249"/>
      <c r="AJ38" s="248"/>
      <c r="AK38" s="249"/>
      <c r="AL38" s="248"/>
      <c r="AM38" s="249"/>
      <c r="AN38" s="248"/>
      <c r="AO38" s="249"/>
      <c r="AP38" s="248"/>
      <c r="AQ38" s="249"/>
      <c r="AR38" s="248"/>
      <c r="AS38" s="249"/>
      <c r="AT38" s="248"/>
      <c r="AU38" s="249"/>
      <c r="AV38" s="248"/>
      <c r="AW38" s="249"/>
    </row>
    <row r="39" spans="1:49" s="27" customFormat="1" ht="63.75" x14ac:dyDescent="0.25">
      <c r="A39" s="28" t="s">
        <v>486</v>
      </c>
      <c r="B39" s="33" t="s">
        <v>6</v>
      </c>
      <c r="C39" s="33"/>
      <c r="D39" s="33" t="s">
        <v>10</v>
      </c>
      <c r="E39" s="38" t="s">
        <v>63</v>
      </c>
      <c r="F39" s="39" t="s">
        <v>156</v>
      </c>
      <c r="G39" s="254"/>
      <c r="H39" s="121">
        <v>5</v>
      </c>
      <c r="I39" s="74" t="str">
        <f>IFERROR(AVERAGE(J39,L39,N39,P39,R39,T39,V39,X39,Z39,AB39,AD39,AF39,AH39,AJ39,AL39,AN39,AP39,AR39,AT39,AV39),"")</f>
        <v/>
      </c>
      <c r="J39" s="248"/>
      <c r="K39" s="249"/>
      <c r="L39" s="248"/>
      <c r="M39" s="249"/>
      <c r="N39" s="248"/>
      <c r="O39" s="249"/>
      <c r="P39" s="248"/>
      <c r="Q39" s="249"/>
      <c r="R39" s="248"/>
      <c r="S39" s="249"/>
      <c r="T39" s="248"/>
      <c r="U39" s="249"/>
      <c r="V39" s="248"/>
      <c r="W39" s="249"/>
      <c r="X39" s="248"/>
      <c r="Y39" s="249"/>
      <c r="Z39" s="248"/>
      <c r="AA39" s="249"/>
      <c r="AB39" s="248"/>
      <c r="AC39" s="249"/>
      <c r="AD39" s="248"/>
      <c r="AE39" s="249"/>
      <c r="AF39" s="248"/>
      <c r="AG39" s="249"/>
      <c r="AH39" s="248"/>
      <c r="AI39" s="249"/>
      <c r="AJ39" s="248"/>
      <c r="AK39" s="249"/>
      <c r="AL39" s="248"/>
      <c r="AM39" s="249"/>
      <c r="AN39" s="248"/>
      <c r="AO39" s="249"/>
      <c r="AP39" s="248"/>
      <c r="AQ39" s="249"/>
      <c r="AR39" s="248"/>
      <c r="AS39" s="249"/>
      <c r="AT39" s="248"/>
      <c r="AU39" s="249"/>
      <c r="AV39" s="248"/>
      <c r="AW39" s="249"/>
    </row>
    <row r="40" spans="1:49" s="27" customFormat="1" ht="51" x14ac:dyDescent="0.25">
      <c r="A40" s="28" t="s">
        <v>487</v>
      </c>
      <c r="B40" s="33" t="s">
        <v>6</v>
      </c>
      <c r="C40" s="33"/>
      <c r="D40" s="33" t="s">
        <v>10</v>
      </c>
      <c r="E40" s="38" t="s">
        <v>85</v>
      </c>
      <c r="F40" s="39" t="s">
        <v>733</v>
      </c>
      <c r="G40" s="254"/>
      <c r="H40" s="121">
        <v>10</v>
      </c>
      <c r="I40" s="74" t="str">
        <f t="shared" ref="I40" si="6">IFERROR(AVERAGE(J40,L40,N40,P40,R40,T40,V40,X40,Z40,AB40,AD40,AF40,AH40,AJ40,AL40,AN40,AP40,AR40,AT40,AV40),"")</f>
        <v/>
      </c>
      <c r="J40" s="248"/>
      <c r="K40" s="249"/>
      <c r="L40" s="248"/>
      <c r="M40" s="249"/>
      <c r="N40" s="248"/>
      <c r="O40" s="249"/>
      <c r="P40" s="248"/>
      <c r="Q40" s="249"/>
      <c r="R40" s="248"/>
      <c r="S40" s="249"/>
      <c r="T40" s="248"/>
      <c r="U40" s="249"/>
      <c r="V40" s="248"/>
      <c r="W40" s="249"/>
      <c r="X40" s="248"/>
      <c r="Y40" s="249"/>
      <c r="Z40" s="248"/>
      <c r="AA40" s="249"/>
      <c r="AB40" s="248"/>
      <c r="AC40" s="249"/>
      <c r="AD40" s="248"/>
      <c r="AE40" s="249"/>
      <c r="AF40" s="248"/>
      <c r="AG40" s="249"/>
      <c r="AH40" s="248"/>
      <c r="AI40" s="249"/>
      <c r="AJ40" s="248"/>
      <c r="AK40" s="249"/>
      <c r="AL40" s="248"/>
      <c r="AM40" s="249"/>
      <c r="AN40" s="248"/>
      <c r="AO40" s="249"/>
      <c r="AP40" s="248"/>
      <c r="AQ40" s="249"/>
      <c r="AR40" s="248"/>
      <c r="AS40" s="249"/>
      <c r="AT40" s="248"/>
      <c r="AU40" s="249"/>
      <c r="AV40" s="248"/>
      <c r="AW40" s="249"/>
    </row>
    <row r="41" spans="1:49" s="27" customFormat="1" x14ac:dyDescent="0.25">
      <c r="A41" s="508" t="s">
        <v>579</v>
      </c>
      <c r="B41" s="509"/>
      <c r="C41" s="509"/>
      <c r="D41" s="509"/>
      <c r="E41" s="509"/>
      <c r="F41" s="509"/>
      <c r="G41" s="510"/>
      <c r="H41" s="294">
        <f>SUMIFS(H38:H40,B38:B40,"X",G38:G40,"&lt;&gt;N/A")</f>
        <v>20</v>
      </c>
      <c r="I41" s="293">
        <f>SUMIFS(I38:I40,B38:B40,"X",G38:G40,"&lt;&gt;N/A")</f>
        <v>0</v>
      </c>
      <c r="J41" s="248"/>
      <c r="K41" s="249"/>
      <c r="L41" s="248"/>
      <c r="M41" s="249"/>
      <c r="N41" s="248"/>
      <c r="O41" s="249"/>
      <c r="P41" s="248"/>
      <c r="Q41" s="249"/>
      <c r="R41" s="248"/>
      <c r="S41" s="249"/>
      <c r="T41" s="248"/>
      <c r="U41" s="249"/>
      <c r="V41" s="248"/>
      <c r="W41" s="249"/>
      <c r="X41" s="248"/>
      <c r="Y41" s="249"/>
      <c r="Z41" s="248"/>
      <c r="AA41" s="249"/>
      <c r="AB41" s="248"/>
      <c r="AC41" s="249"/>
      <c r="AD41" s="248"/>
      <c r="AE41" s="249"/>
      <c r="AF41" s="248"/>
      <c r="AG41" s="249"/>
      <c r="AH41" s="248"/>
      <c r="AI41" s="249"/>
      <c r="AJ41" s="248"/>
      <c r="AK41" s="249"/>
      <c r="AL41" s="248"/>
      <c r="AM41" s="249"/>
      <c r="AN41" s="248"/>
      <c r="AO41" s="249"/>
      <c r="AP41" s="248"/>
      <c r="AQ41" s="249"/>
      <c r="AR41" s="248"/>
      <c r="AS41" s="249"/>
      <c r="AT41" s="248"/>
      <c r="AU41" s="249"/>
      <c r="AV41" s="248"/>
      <c r="AW41" s="249"/>
    </row>
    <row r="42" spans="1:49" s="27" customFormat="1" x14ac:dyDescent="0.25">
      <c r="A42" s="499" t="s">
        <v>470</v>
      </c>
      <c r="B42" s="500"/>
      <c r="C42" s="500"/>
      <c r="D42" s="500"/>
      <c r="E42" s="500"/>
      <c r="F42" s="512"/>
      <c r="G42" s="92"/>
      <c r="H42" s="76"/>
      <c r="I42" s="127"/>
      <c r="J42" s="248"/>
      <c r="K42" s="249"/>
      <c r="L42" s="248"/>
      <c r="M42" s="249"/>
      <c r="N42" s="248"/>
      <c r="O42" s="249"/>
      <c r="P42" s="248"/>
      <c r="Q42" s="249"/>
      <c r="R42" s="248"/>
      <c r="S42" s="249"/>
      <c r="T42" s="248"/>
      <c r="U42" s="249"/>
      <c r="V42" s="248"/>
      <c r="W42" s="249"/>
      <c r="X42" s="248"/>
      <c r="Y42" s="249"/>
      <c r="Z42" s="248"/>
      <c r="AA42" s="249"/>
      <c r="AB42" s="248"/>
      <c r="AC42" s="249"/>
      <c r="AD42" s="248"/>
      <c r="AE42" s="249"/>
      <c r="AF42" s="248"/>
      <c r="AG42" s="249"/>
      <c r="AH42" s="248"/>
      <c r="AI42" s="249"/>
      <c r="AJ42" s="248"/>
      <c r="AK42" s="249"/>
      <c r="AL42" s="248"/>
      <c r="AM42" s="249"/>
      <c r="AN42" s="248"/>
      <c r="AO42" s="249"/>
      <c r="AP42" s="248"/>
      <c r="AQ42" s="249"/>
      <c r="AR42" s="248"/>
      <c r="AS42" s="249"/>
      <c r="AT42" s="248"/>
      <c r="AU42" s="249"/>
      <c r="AV42" s="248"/>
      <c r="AW42" s="249"/>
    </row>
    <row r="43" spans="1:49" s="27" customFormat="1" ht="38.25" x14ac:dyDescent="0.25">
      <c r="A43" s="28" t="s">
        <v>873</v>
      </c>
      <c r="B43" s="33" t="s">
        <v>6</v>
      </c>
      <c r="C43" s="33"/>
      <c r="D43" s="33" t="s">
        <v>312</v>
      </c>
      <c r="E43" s="38" t="s">
        <v>295</v>
      </c>
      <c r="F43" s="31" t="s">
        <v>242</v>
      </c>
      <c r="G43" s="254"/>
      <c r="H43" s="123">
        <v>5</v>
      </c>
      <c r="I43" s="74" t="str">
        <f>IFERROR(AVERAGE(J43,L43,N43,P43,R43,T43,V43,X43,Z43,AB43,AD43,AF43,AH43,AJ43,AL43,AN43,AP43,AR43,AT43,AV43),"")</f>
        <v/>
      </c>
      <c r="J43" s="248"/>
      <c r="K43" s="249"/>
      <c r="L43" s="248"/>
      <c r="M43" s="249"/>
      <c r="N43" s="248"/>
      <c r="O43" s="249"/>
      <c r="P43" s="248"/>
      <c r="Q43" s="249"/>
      <c r="R43" s="248"/>
      <c r="S43" s="249"/>
      <c r="T43" s="248"/>
      <c r="U43" s="249"/>
      <c r="V43" s="248"/>
      <c r="W43" s="249"/>
      <c r="X43" s="248"/>
      <c r="Y43" s="249"/>
      <c r="Z43" s="248"/>
      <c r="AA43" s="249"/>
      <c r="AB43" s="248"/>
      <c r="AC43" s="249"/>
      <c r="AD43" s="248"/>
      <c r="AE43" s="249"/>
      <c r="AF43" s="248"/>
      <c r="AG43" s="249"/>
      <c r="AH43" s="248"/>
      <c r="AI43" s="249"/>
      <c r="AJ43" s="248"/>
      <c r="AK43" s="249"/>
      <c r="AL43" s="248"/>
      <c r="AM43" s="249"/>
      <c r="AN43" s="248"/>
      <c r="AO43" s="249"/>
      <c r="AP43" s="248"/>
      <c r="AQ43" s="249"/>
      <c r="AR43" s="248"/>
      <c r="AS43" s="249"/>
      <c r="AT43" s="248"/>
      <c r="AU43" s="249"/>
      <c r="AV43" s="248"/>
      <c r="AW43" s="249"/>
    </row>
    <row r="44" spans="1:49" s="27" customFormat="1" ht="51" x14ac:dyDescent="0.25">
      <c r="A44" s="28" t="s">
        <v>874</v>
      </c>
      <c r="B44" s="33" t="s">
        <v>6</v>
      </c>
      <c r="C44" s="33"/>
      <c r="D44" s="33" t="s">
        <v>312</v>
      </c>
      <c r="E44" s="38" t="s">
        <v>296</v>
      </c>
      <c r="F44" s="51" t="s">
        <v>739</v>
      </c>
      <c r="G44" s="254"/>
      <c r="H44" s="123">
        <v>5</v>
      </c>
      <c r="I44" s="74" t="str">
        <f>IFERROR(AVERAGE(J44,L44,N44,P44,R44,T44,V44,X44,Z44,AB44,AD44,AF44,AH44,AJ44,AL44,AN44,AP44,AR44,AT44,AV44),"")</f>
        <v/>
      </c>
      <c r="J44" s="248"/>
      <c r="K44" s="249"/>
      <c r="L44" s="248"/>
      <c r="M44" s="249"/>
      <c r="N44" s="248"/>
      <c r="O44" s="249"/>
      <c r="P44" s="248"/>
      <c r="Q44" s="249"/>
      <c r="R44" s="248"/>
      <c r="S44" s="249"/>
      <c r="T44" s="248"/>
      <c r="U44" s="249"/>
      <c r="V44" s="248"/>
      <c r="W44" s="249"/>
      <c r="X44" s="248"/>
      <c r="Y44" s="249"/>
      <c r="Z44" s="248"/>
      <c r="AA44" s="249"/>
      <c r="AB44" s="248"/>
      <c r="AC44" s="249"/>
      <c r="AD44" s="248"/>
      <c r="AE44" s="249"/>
      <c r="AF44" s="248"/>
      <c r="AG44" s="249"/>
      <c r="AH44" s="248"/>
      <c r="AI44" s="249"/>
      <c r="AJ44" s="248"/>
      <c r="AK44" s="249"/>
      <c r="AL44" s="248"/>
      <c r="AM44" s="249"/>
      <c r="AN44" s="248"/>
      <c r="AO44" s="249"/>
      <c r="AP44" s="248"/>
      <c r="AQ44" s="249"/>
      <c r="AR44" s="248"/>
      <c r="AS44" s="249"/>
      <c r="AT44" s="248"/>
      <c r="AU44" s="249"/>
      <c r="AV44" s="248"/>
      <c r="AW44" s="249"/>
    </row>
    <row r="45" spans="1:49" s="27" customFormat="1" ht="102" x14ac:dyDescent="0.25">
      <c r="A45" s="28" t="s">
        <v>488</v>
      </c>
      <c r="B45" s="33" t="s">
        <v>6</v>
      </c>
      <c r="C45" s="33"/>
      <c r="D45" s="33" t="s">
        <v>10</v>
      </c>
      <c r="E45" s="38" t="s">
        <v>243</v>
      </c>
      <c r="F45" s="31" t="s">
        <v>244</v>
      </c>
      <c r="G45" s="254"/>
      <c r="H45" s="123">
        <v>5</v>
      </c>
      <c r="I45" s="74" t="str">
        <f>IFERROR(AVERAGE(J45,L45,N45,P45,R45,T45,V45,X45,Z45,AB45,AD45,AF45,AH45,AJ45,AL45,AN45,AP45,AR45,AT45,AV45),"")</f>
        <v/>
      </c>
      <c r="J45" s="248"/>
      <c r="K45" s="249"/>
      <c r="L45" s="248"/>
      <c r="M45" s="249"/>
      <c r="N45" s="248"/>
      <c r="O45" s="249"/>
      <c r="P45" s="248"/>
      <c r="Q45" s="249"/>
      <c r="R45" s="248"/>
      <c r="S45" s="249"/>
      <c r="T45" s="248"/>
      <c r="U45" s="249"/>
      <c r="V45" s="248"/>
      <c r="W45" s="249"/>
      <c r="X45" s="248"/>
      <c r="Y45" s="249"/>
      <c r="Z45" s="248"/>
      <c r="AA45" s="249"/>
      <c r="AB45" s="248"/>
      <c r="AC45" s="249"/>
      <c r="AD45" s="248"/>
      <c r="AE45" s="249"/>
      <c r="AF45" s="248"/>
      <c r="AG45" s="249"/>
      <c r="AH45" s="248"/>
      <c r="AI45" s="249"/>
      <c r="AJ45" s="248"/>
      <c r="AK45" s="249"/>
      <c r="AL45" s="248"/>
      <c r="AM45" s="249"/>
      <c r="AN45" s="248"/>
      <c r="AO45" s="249"/>
      <c r="AP45" s="248"/>
      <c r="AQ45" s="249"/>
      <c r="AR45" s="248"/>
      <c r="AS45" s="249"/>
      <c r="AT45" s="248"/>
      <c r="AU45" s="249"/>
      <c r="AV45" s="248"/>
      <c r="AW45" s="249"/>
    </row>
    <row r="46" spans="1:49" s="27" customFormat="1" ht="38.25" x14ac:dyDescent="0.25">
      <c r="A46" s="28" t="s">
        <v>489</v>
      </c>
      <c r="B46" s="30" t="s">
        <v>6</v>
      </c>
      <c r="C46" s="30"/>
      <c r="D46" s="30" t="s">
        <v>10</v>
      </c>
      <c r="E46" s="32" t="s">
        <v>86</v>
      </c>
      <c r="F46" s="31" t="s">
        <v>809</v>
      </c>
      <c r="G46" s="254"/>
      <c r="H46" s="123">
        <v>5</v>
      </c>
      <c r="I46" s="74" t="str">
        <f>IFERROR(AVERAGE(J46,L46,N46,P46,R46,T46,V46,X46,Z46,AB46,AD46,AF46,AH46,AJ46,AL46,AN46,AP46,AR46,AT46,AV46),"")</f>
        <v/>
      </c>
      <c r="J46" s="248"/>
      <c r="K46" s="249"/>
      <c r="L46" s="248"/>
      <c r="M46" s="249"/>
      <c r="N46" s="248"/>
      <c r="O46" s="249"/>
      <c r="P46" s="248"/>
      <c r="Q46" s="249"/>
      <c r="R46" s="248"/>
      <c r="S46" s="249"/>
      <c r="T46" s="248"/>
      <c r="U46" s="249"/>
      <c r="V46" s="248"/>
      <c r="W46" s="249"/>
      <c r="X46" s="248"/>
      <c r="Y46" s="249"/>
      <c r="Z46" s="248"/>
      <c r="AA46" s="249"/>
      <c r="AB46" s="248"/>
      <c r="AC46" s="249"/>
      <c r="AD46" s="248"/>
      <c r="AE46" s="249"/>
      <c r="AF46" s="248"/>
      <c r="AG46" s="249"/>
      <c r="AH46" s="248"/>
      <c r="AI46" s="249"/>
      <c r="AJ46" s="248"/>
      <c r="AK46" s="249"/>
      <c r="AL46" s="248"/>
      <c r="AM46" s="249"/>
      <c r="AN46" s="248"/>
      <c r="AO46" s="249"/>
      <c r="AP46" s="248"/>
      <c r="AQ46" s="249"/>
      <c r="AR46" s="248"/>
      <c r="AS46" s="249"/>
      <c r="AT46" s="248"/>
      <c r="AU46" s="249"/>
      <c r="AV46" s="248"/>
      <c r="AW46" s="249"/>
    </row>
    <row r="47" spans="1:49" s="27" customFormat="1" x14ac:dyDescent="0.25">
      <c r="A47" s="508" t="s">
        <v>580</v>
      </c>
      <c r="B47" s="509"/>
      <c r="C47" s="509"/>
      <c r="D47" s="509"/>
      <c r="E47" s="509"/>
      <c r="F47" s="509"/>
      <c r="G47" s="510"/>
      <c r="H47" s="294">
        <f>SUMIFS(H45:H46,B45:B46,"X",G45:G46,"&lt;&gt;N/A")</f>
        <v>10</v>
      </c>
      <c r="I47" s="293">
        <f>SUMIFS(I45:I46,B45:B46,"X",G45:G46,"&lt;&gt;N/A")</f>
        <v>0</v>
      </c>
      <c r="J47" s="248"/>
      <c r="K47" s="249"/>
      <c r="L47" s="248"/>
      <c r="M47" s="249"/>
      <c r="N47" s="248"/>
      <c r="O47" s="249"/>
      <c r="P47" s="248"/>
      <c r="Q47" s="249"/>
      <c r="R47" s="248"/>
      <c r="S47" s="249"/>
      <c r="T47" s="248"/>
      <c r="U47" s="249"/>
      <c r="V47" s="248"/>
      <c r="W47" s="249"/>
      <c r="X47" s="248"/>
      <c r="Y47" s="249"/>
      <c r="Z47" s="248"/>
      <c r="AA47" s="249"/>
      <c r="AB47" s="248"/>
      <c r="AC47" s="249"/>
      <c r="AD47" s="248"/>
      <c r="AE47" s="249"/>
      <c r="AF47" s="248"/>
      <c r="AG47" s="249"/>
      <c r="AH47" s="248"/>
      <c r="AI47" s="249"/>
      <c r="AJ47" s="248"/>
      <c r="AK47" s="249"/>
      <c r="AL47" s="248"/>
      <c r="AM47" s="249"/>
      <c r="AN47" s="248"/>
      <c r="AO47" s="249"/>
      <c r="AP47" s="248"/>
      <c r="AQ47" s="249"/>
      <c r="AR47" s="248"/>
      <c r="AS47" s="249"/>
      <c r="AT47" s="248"/>
      <c r="AU47" s="249"/>
      <c r="AV47" s="248"/>
      <c r="AW47" s="249"/>
    </row>
    <row r="48" spans="1:49" s="27" customFormat="1" x14ac:dyDescent="0.25">
      <c r="A48" s="499" t="s">
        <v>563</v>
      </c>
      <c r="B48" s="500"/>
      <c r="C48" s="500"/>
      <c r="D48" s="500"/>
      <c r="E48" s="500"/>
      <c r="F48" s="512"/>
      <c r="G48" s="92"/>
      <c r="H48" s="76"/>
      <c r="I48" s="127"/>
      <c r="J48" s="248"/>
      <c r="K48" s="249"/>
      <c r="L48" s="248"/>
      <c r="M48" s="249"/>
      <c r="N48" s="248"/>
      <c r="O48" s="249"/>
      <c r="P48" s="248"/>
      <c r="Q48" s="249"/>
      <c r="R48" s="248"/>
      <c r="S48" s="249"/>
      <c r="T48" s="248"/>
      <c r="U48" s="249"/>
      <c r="V48" s="248"/>
      <c r="W48" s="249"/>
      <c r="X48" s="248"/>
      <c r="Y48" s="249"/>
      <c r="Z48" s="248"/>
      <c r="AA48" s="249"/>
      <c r="AB48" s="248"/>
      <c r="AC48" s="249"/>
      <c r="AD48" s="248"/>
      <c r="AE48" s="249"/>
      <c r="AF48" s="248"/>
      <c r="AG48" s="249"/>
      <c r="AH48" s="248"/>
      <c r="AI48" s="249"/>
      <c r="AJ48" s="248"/>
      <c r="AK48" s="249"/>
      <c r="AL48" s="248"/>
      <c r="AM48" s="249"/>
      <c r="AN48" s="248"/>
      <c r="AO48" s="249"/>
      <c r="AP48" s="248"/>
      <c r="AQ48" s="249"/>
      <c r="AR48" s="248"/>
      <c r="AS48" s="249"/>
      <c r="AT48" s="248"/>
      <c r="AU48" s="249"/>
      <c r="AV48" s="248"/>
      <c r="AW48" s="249"/>
    </row>
    <row r="49" spans="1:49" s="27" customFormat="1" ht="178.5" x14ac:dyDescent="0.25">
      <c r="A49" s="28" t="s">
        <v>875</v>
      </c>
      <c r="B49" s="30" t="s">
        <v>6</v>
      </c>
      <c r="C49" s="30"/>
      <c r="D49" s="33" t="s">
        <v>311</v>
      </c>
      <c r="E49" s="32" t="s">
        <v>199</v>
      </c>
      <c r="F49" s="31" t="s">
        <v>810</v>
      </c>
      <c r="G49" s="254"/>
      <c r="H49" s="387">
        <v>10</v>
      </c>
      <c r="I49" s="74" t="str">
        <f t="shared" ref="I49" si="7">IFERROR(AVERAGE(J49,L49,N49,P49,R49,T49,V49,X49,Z49,AB49,AD49,AF49,AH49,AJ49,AL49,AN49,AP49,AR49,AT49,AV49),"")</f>
        <v/>
      </c>
      <c r="J49" s="248"/>
      <c r="K49" s="249"/>
      <c r="L49" s="248"/>
      <c r="M49" s="249"/>
      <c r="N49" s="248"/>
      <c r="O49" s="249"/>
      <c r="P49" s="248"/>
      <c r="Q49" s="249"/>
      <c r="R49" s="248"/>
      <c r="S49" s="249"/>
      <c r="T49" s="248"/>
      <c r="U49" s="249"/>
      <c r="V49" s="248"/>
      <c r="W49" s="249"/>
      <c r="X49" s="248"/>
      <c r="Y49" s="249"/>
      <c r="Z49" s="248"/>
      <c r="AA49" s="249"/>
      <c r="AB49" s="248"/>
      <c r="AC49" s="249"/>
      <c r="AD49" s="248"/>
      <c r="AE49" s="249"/>
      <c r="AF49" s="248"/>
      <c r="AG49" s="249"/>
      <c r="AH49" s="248"/>
      <c r="AI49" s="249"/>
      <c r="AJ49" s="248"/>
      <c r="AK49" s="249"/>
      <c r="AL49" s="248"/>
      <c r="AM49" s="249"/>
      <c r="AN49" s="248"/>
      <c r="AO49" s="249"/>
      <c r="AP49" s="248"/>
      <c r="AQ49" s="249"/>
      <c r="AR49" s="248"/>
      <c r="AS49" s="249"/>
      <c r="AT49" s="248"/>
      <c r="AU49" s="249"/>
      <c r="AV49" s="248"/>
      <c r="AW49" s="249"/>
    </row>
    <row r="50" spans="1:49" s="27" customFormat="1" ht="89.25" x14ac:dyDescent="0.25">
      <c r="A50" s="28" t="s">
        <v>821</v>
      </c>
      <c r="B50" s="30" t="s">
        <v>6</v>
      </c>
      <c r="C50" s="30"/>
      <c r="D50" s="33" t="s">
        <v>10</v>
      </c>
      <c r="E50" s="32" t="s">
        <v>823</v>
      </c>
      <c r="F50" s="31" t="s">
        <v>822</v>
      </c>
      <c r="G50" s="254"/>
      <c r="H50" s="139">
        <v>10</v>
      </c>
      <c r="I50" s="74" t="str">
        <f t="shared" ref="I50" si="8">IFERROR(AVERAGE(J50,L50,N50,P50,R50,T50,V50,X50,Z50,AB50,AD50,AF50,AH50,AJ50,AL50,AN50,AP50,AR50,AT50,AV50),"")</f>
        <v/>
      </c>
      <c r="J50" s="248"/>
      <c r="K50" s="249"/>
      <c r="L50" s="248"/>
      <c r="M50" s="249"/>
      <c r="N50" s="248"/>
      <c r="O50" s="249"/>
      <c r="P50" s="248"/>
      <c r="Q50" s="249"/>
      <c r="R50" s="248"/>
      <c r="S50" s="249"/>
      <c r="T50" s="248"/>
      <c r="U50" s="249"/>
      <c r="V50" s="248"/>
      <c r="W50" s="249"/>
      <c r="X50" s="248"/>
      <c r="Y50" s="249"/>
      <c r="Z50" s="248"/>
      <c r="AA50" s="249"/>
      <c r="AB50" s="248"/>
      <c r="AC50" s="249"/>
      <c r="AD50" s="248"/>
      <c r="AE50" s="249"/>
      <c r="AF50" s="248"/>
      <c r="AG50" s="249"/>
      <c r="AH50" s="248"/>
      <c r="AI50" s="249"/>
      <c r="AJ50" s="248"/>
      <c r="AK50" s="249"/>
      <c r="AL50" s="248"/>
      <c r="AM50" s="249"/>
      <c r="AN50" s="248"/>
      <c r="AO50" s="249"/>
      <c r="AP50" s="248"/>
      <c r="AQ50" s="249"/>
      <c r="AR50" s="248"/>
      <c r="AS50" s="249"/>
      <c r="AT50" s="248"/>
      <c r="AU50" s="249"/>
      <c r="AV50" s="248"/>
      <c r="AW50" s="249"/>
    </row>
    <row r="51" spans="1:49" s="27" customFormat="1" x14ac:dyDescent="0.25">
      <c r="A51" s="508" t="s">
        <v>581</v>
      </c>
      <c r="B51" s="509"/>
      <c r="C51" s="509"/>
      <c r="D51" s="509"/>
      <c r="E51" s="509"/>
      <c r="F51" s="509"/>
      <c r="G51" s="510"/>
      <c r="H51" s="294">
        <f>SUMIFS(H50,B50,"X",G50,"&lt;&gt;N/A")</f>
        <v>10</v>
      </c>
      <c r="I51" s="293">
        <f>SUMIFS(I50,B50,"X",G50,"&lt;&gt;N/A")</f>
        <v>0</v>
      </c>
      <c r="J51" s="388"/>
      <c r="K51" s="249"/>
      <c r="L51" s="248"/>
      <c r="M51" s="249"/>
      <c r="N51" s="248"/>
      <c r="O51" s="249"/>
      <c r="P51" s="248"/>
      <c r="Q51" s="249"/>
      <c r="R51" s="248"/>
      <c r="S51" s="249"/>
      <c r="T51" s="248"/>
      <c r="U51" s="249"/>
      <c r="V51" s="248"/>
      <c r="W51" s="249"/>
      <c r="X51" s="248"/>
      <c r="Y51" s="249"/>
      <c r="Z51" s="248"/>
      <c r="AA51" s="249"/>
      <c r="AB51" s="248"/>
      <c r="AC51" s="249"/>
      <c r="AD51" s="248"/>
      <c r="AE51" s="249"/>
      <c r="AF51" s="248"/>
      <c r="AG51" s="249"/>
      <c r="AH51" s="248"/>
      <c r="AI51" s="249"/>
      <c r="AJ51" s="248"/>
      <c r="AK51" s="249"/>
      <c r="AL51" s="248"/>
      <c r="AM51" s="249"/>
      <c r="AN51" s="248"/>
      <c r="AO51" s="249"/>
      <c r="AP51" s="248"/>
      <c r="AQ51" s="249"/>
      <c r="AR51" s="248"/>
      <c r="AS51" s="249"/>
      <c r="AT51" s="248"/>
      <c r="AU51" s="249"/>
      <c r="AV51" s="248"/>
      <c r="AW51" s="249"/>
    </row>
    <row r="52" spans="1:49" s="27" customFormat="1" x14ac:dyDescent="0.25">
      <c r="A52" s="499" t="s">
        <v>564</v>
      </c>
      <c r="B52" s="500"/>
      <c r="C52" s="500"/>
      <c r="D52" s="500"/>
      <c r="E52" s="500"/>
      <c r="F52" s="500"/>
      <c r="G52" s="92"/>
      <c r="H52" s="77"/>
      <c r="I52" s="90"/>
      <c r="J52" s="248"/>
      <c r="K52" s="249"/>
      <c r="L52" s="248"/>
      <c r="M52" s="249"/>
      <c r="N52" s="248"/>
      <c r="O52" s="249"/>
      <c r="P52" s="248"/>
      <c r="Q52" s="249"/>
      <c r="R52" s="248"/>
      <c r="S52" s="249"/>
      <c r="T52" s="248"/>
      <c r="U52" s="249"/>
      <c r="V52" s="248"/>
      <c r="W52" s="249"/>
      <c r="X52" s="248"/>
      <c r="Y52" s="249"/>
      <c r="Z52" s="248"/>
      <c r="AA52" s="249"/>
      <c r="AB52" s="248"/>
      <c r="AC52" s="249"/>
      <c r="AD52" s="248"/>
      <c r="AE52" s="249"/>
      <c r="AF52" s="248"/>
      <c r="AG52" s="249"/>
      <c r="AH52" s="248"/>
      <c r="AI52" s="249"/>
      <c r="AJ52" s="248"/>
      <c r="AK52" s="249"/>
      <c r="AL52" s="248"/>
      <c r="AM52" s="249"/>
      <c r="AN52" s="248"/>
      <c r="AO52" s="249"/>
      <c r="AP52" s="248"/>
      <c r="AQ52" s="249"/>
      <c r="AR52" s="248"/>
      <c r="AS52" s="249"/>
      <c r="AT52" s="248"/>
      <c r="AU52" s="249"/>
      <c r="AV52" s="248"/>
      <c r="AW52" s="249"/>
    </row>
    <row r="53" spans="1:49" s="27" customFormat="1" ht="76.5" x14ac:dyDescent="0.25">
      <c r="A53" s="28" t="s">
        <v>876</v>
      </c>
      <c r="B53" s="33" t="s">
        <v>6</v>
      </c>
      <c r="C53" s="33"/>
      <c r="D53" s="33" t="s">
        <v>312</v>
      </c>
      <c r="E53" s="38" t="s">
        <v>91</v>
      </c>
      <c r="F53" s="39" t="s">
        <v>258</v>
      </c>
      <c r="G53" s="254"/>
      <c r="H53" s="121">
        <v>5</v>
      </c>
      <c r="I53" s="74" t="str">
        <f>IFERROR(AVERAGE(J53,L53,N53,P53,R53,T53,V53,X53,Z53,AB53,AD53,AF53,AH53,AJ53,AL53,AN53,AP53,AR53,AT53,AV53),"")</f>
        <v/>
      </c>
      <c r="J53" s="248"/>
      <c r="K53" s="249"/>
      <c r="L53" s="248"/>
      <c r="M53" s="249"/>
      <c r="N53" s="248"/>
      <c r="O53" s="249"/>
      <c r="P53" s="248"/>
      <c r="Q53" s="249"/>
      <c r="R53" s="248"/>
      <c r="S53" s="249"/>
      <c r="T53" s="248"/>
      <c r="U53" s="249"/>
      <c r="V53" s="248"/>
      <c r="W53" s="249"/>
      <c r="X53" s="248"/>
      <c r="Y53" s="249"/>
      <c r="Z53" s="248"/>
      <c r="AA53" s="249"/>
      <c r="AB53" s="248"/>
      <c r="AC53" s="249"/>
      <c r="AD53" s="248"/>
      <c r="AE53" s="249"/>
      <c r="AF53" s="248"/>
      <c r="AG53" s="249"/>
      <c r="AH53" s="248"/>
      <c r="AI53" s="249"/>
      <c r="AJ53" s="248"/>
      <c r="AK53" s="249"/>
      <c r="AL53" s="248"/>
      <c r="AM53" s="249"/>
      <c r="AN53" s="248"/>
      <c r="AO53" s="249"/>
      <c r="AP53" s="248"/>
      <c r="AQ53" s="249"/>
      <c r="AR53" s="248"/>
      <c r="AS53" s="249"/>
      <c r="AT53" s="248"/>
      <c r="AU53" s="249"/>
      <c r="AV53" s="248"/>
      <c r="AW53" s="249"/>
    </row>
    <row r="54" spans="1:49" s="27" customFormat="1" x14ac:dyDescent="0.25">
      <c r="A54" s="508" t="s">
        <v>582</v>
      </c>
      <c r="B54" s="509"/>
      <c r="C54" s="509"/>
      <c r="D54" s="509"/>
      <c r="E54" s="509"/>
      <c r="F54" s="509"/>
      <c r="G54" s="510"/>
      <c r="H54" s="288"/>
      <c r="I54" s="289"/>
      <c r="J54" s="248"/>
      <c r="K54" s="249"/>
      <c r="L54" s="248"/>
      <c r="M54" s="249"/>
      <c r="N54" s="248"/>
      <c r="O54" s="249"/>
      <c r="P54" s="248"/>
      <c r="Q54" s="249"/>
      <c r="R54" s="248"/>
      <c r="S54" s="249"/>
      <c r="T54" s="248"/>
      <c r="U54" s="249"/>
      <c r="V54" s="248"/>
      <c r="W54" s="249"/>
      <c r="X54" s="248"/>
      <c r="Y54" s="249"/>
      <c r="Z54" s="248"/>
      <c r="AA54" s="249"/>
      <c r="AB54" s="248"/>
      <c r="AC54" s="249"/>
      <c r="AD54" s="248"/>
      <c r="AE54" s="249"/>
      <c r="AF54" s="248"/>
      <c r="AG54" s="249"/>
      <c r="AH54" s="248"/>
      <c r="AI54" s="249"/>
      <c r="AJ54" s="248"/>
      <c r="AK54" s="249"/>
      <c r="AL54" s="248"/>
      <c r="AM54" s="249"/>
      <c r="AN54" s="248"/>
      <c r="AO54" s="249"/>
      <c r="AP54" s="248"/>
      <c r="AQ54" s="249"/>
      <c r="AR54" s="248"/>
      <c r="AS54" s="249"/>
      <c r="AT54" s="248"/>
      <c r="AU54" s="249"/>
      <c r="AV54" s="248"/>
      <c r="AW54" s="249"/>
    </row>
    <row r="55" spans="1:49" s="27" customFormat="1" x14ac:dyDescent="0.25">
      <c r="A55" s="499" t="s">
        <v>471</v>
      </c>
      <c r="B55" s="500"/>
      <c r="C55" s="500"/>
      <c r="D55" s="500"/>
      <c r="E55" s="500"/>
      <c r="F55" s="500"/>
      <c r="G55" s="92"/>
      <c r="H55" s="78"/>
      <c r="I55" s="128"/>
      <c r="J55" s="248"/>
      <c r="K55" s="249"/>
      <c r="L55" s="248"/>
      <c r="M55" s="249"/>
      <c r="N55" s="248"/>
      <c r="O55" s="249"/>
      <c r="P55" s="248"/>
      <c r="Q55" s="249"/>
      <c r="R55" s="248"/>
      <c r="S55" s="249"/>
      <c r="T55" s="248"/>
      <c r="U55" s="249"/>
      <c r="V55" s="248"/>
      <c r="W55" s="249"/>
      <c r="X55" s="248"/>
      <c r="Y55" s="249"/>
      <c r="Z55" s="248"/>
      <c r="AA55" s="249"/>
      <c r="AB55" s="248"/>
      <c r="AC55" s="249"/>
      <c r="AD55" s="248"/>
      <c r="AE55" s="249"/>
      <c r="AF55" s="248"/>
      <c r="AG55" s="249"/>
      <c r="AH55" s="248"/>
      <c r="AI55" s="249"/>
      <c r="AJ55" s="248"/>
      <c r="AK55" s="249"/>
      <c r="AL55" s="248"/>
      <c r="AM55" s="249"/>
      <c r="AN55" s="248"/>
      <c r="AO55" s="249"/>
      <c r="AP55" s="248"/>
      <c r="AQ55" s="249"/>
      <c r="AR55" s="248"/>
      <c r="AS55" s="249"/>
      <c r="AT55" s="248"/>
      <c r="AU55" s="249"/>
      <c r="AV55" s="248"/>
      <c r="AW55" s="249"/>
    </row>
    <row r="56" spans="1:49" s="27" customFormat="1" ht="76.5" x14ac:dyDescent="0.25">
      <c r="A56" s="28" t="s">
        <v>877</v>
      </c>
      <c r="B56" s="30" t="s">
        <v>6</v>
      </c>
      <c r="C56" s="30"/>
      <c r="D56" s="33" t="s">
        <v>312</v>
      </c>
      <c r="E56" s="32" t="s">
        <v>268</v>
      </c>
      <c r="F56" s="31" t="s">
        <v>269</v>
      </c>
      <c r="G56" s="254"/>
      <c r="H56" s="123">
        <v>5</v>
      </c>
      <c r="I56" s="74" t="str">
        <f>IFERROR(AVERAGE(J56,L56,N56,P56,R56,T56,V56,X56,Z56,AB56,AD56,AF56,AH56,AJ56,AL56,AN56,AP56,AR56,AT56,AV56),"")</f>
        <v/>
      </c>
      <c r="J56" s="248"/>
      <c r="K56" s="249"/>
      <c r="L56" s="248"/>
      <c r="M56" s="249"/>
      <c r="N56" s="248"/>
      <c r="O56" s="249"/>
      <c r="P56" s="248"/>
      <c r="Q56" s="249"/>
      <c r="R56" s="248"/>
      <c r="S56" s="249"/>
      <c r="T56" s="248"/>
      <c r="U56" s="249"/>
      <c r="V56" s="248"/>
      <c r="W56" s="249"/>
      <c r="X56" s="248"/>
      <c r="Y56" s="249"/>
      <c r="Z56" s="248"/>
      <c r="AA56" s="249"/>
      <c r="AB56" s="248"/>
      <c r="AC56" s="249"/>
      <c r="AD56" s="248"/>
      <c r="AE56" s="249"/>
      <c r="AF56" s="248"/>
      <c r="AG56" s="249"/>
      <c r="AH56" s="248"/>
      <c r="AI56" s="249"/>
      <c r="AJ56" s="248"/>
      <c r="AK56" s="249"/>
      <c r="AL56" s="248"/>
      <c r="AM56" s="249"/>
      <c r="AN56" s="248"/>
      <c r="AO56" s="249"/>
      <c r="AP56" s="248"/>
      <c r="AQ56" s="249"/>
      <c r="AR56" s="248"/>
      <c r="AS56" s="249"/>
      <c r="AT56" s="248"/>
      <c r="AU56" s="249"/>
      <c r="AV56" s="248"/>
      <c r="AW56" s="249"/>
    </row>
    <row r="57" spans="1:49" s="27" customFormat="1" ht="89.25" x14ac:dyDescent="0.25">
      <c r="A57" s="28" t="s">
        <v>878</v>
      </c>
      <c r="B57" s="30" t="s">
        <v>6</v>
      </c>
      <c r="C57" s="30"/>
      <c r="D57" s="33" t="s">
        <v>311</v>
      </c>
      <c r="E57" s="32" t="s">
        <v>802</v>
      </c>
      <c r="F57" s="31" t="s">
        <v>811</v>
      </c>
      <c r="G57" s="254"/>
      <c r="H57" s="123">
        <v>10</v>
      </c>
      <c r="I57" s="74" t="str">
        <f t="shared" ref="I57" si="9">IFERROR(AVERAGE(J57,L57,N57,P57,R57,T57,V57,X57,Z57,AB57,AD57,AF57,AH57,AJ57,AL57,AN57,AP57,AR57,AT57,AV57),"")</f>
        <v/>
      </c>
      <c r="J57" s="248"/>
      <c r="K57" s="249"/>
      <c r="L57" s="248"/>
      <c r="M57" s="249"/>
      <c r="N57" s="248"/>
      <c r="O57" s="249"/>
      <c r="P57" s="248"/>
      <c r="Q57" s="249"/>
      <c r="R57" s="248"/>
      <c r="S57" s="249"/>
      <c r="T57" s="248"/>
      <c r="U57" s="249"/>
      <c r="V57" s="248"/>
      <c r="W57" s="249"/>
      <c r="X57" s="248"/>
      <c r="Y57" s="249"/>
      <c r="Z57" s="248"/>
      <c r="AA57" s="249"/>
      <c r="AB57" s="248"/>
      <c r="AC57" s="249"/>
      <c r="AD57" s="248"/>
      <c r="AE57" s="249"/>
      <c r="AF57" s="248"/>
      <c r="AG57" s="249"/>
      <c r="AH57" s="248"/>
      <c r="AI57" s="249"/>
      <c r="AJ57" s="248"/>
      <c r="AK57" s="249"/>
      <c r="AL57" s="248"/>
      <c r="AM57" s="249"/>
      <c r="AN57" s="248"/>
      <c r="AO57" s="249"/>
      <c r="AP57" s="248"/>
      <c r="AQ57" s="249"/>
      <c r="AR57" s="248"/>
      <c r="AS57" s="249"/>
      <c r="AT57" s="248"/>
      <c r="AU57" s="249"/>
      <c r="AV57" s="248"/>
      <c r="AW57" s="249"/>
    </row>
    <row r="58" spans="1:49" s="27" customFormat="1" ht="51" x14ac:dyDescent="0.25">
      <c r="A58" s="28" t="s">
        <v>879</v>
      </c>
      <c r="B58" s="30" t="s">
        <v>6</v>
      </c>
      <c r="C58" s="30"/>
      <c r="D58" s="33" t="s">
        <v>311</v>
      </c>
      <c r="E58" s="32" t="s">
        <v>271</v>
      </c>
      <c r="F58" s="31" t="s">
        <v>844</v>
      </c>
      <c r="G58" s="254"/>
      <c r="H58" s="124">
        <v>5</v>
      </c>
      <c r="I58" s="74" t="str">
        <f>IFERROR(AVERAGE(J58,L58,N58,P58,R58,T58,V58,X58,Z58,AB58,AD58,AF58,AH58,AJ58,AL58,AN58,AP58,AR58,AT58,AV58),"")</f>
        <v/>
      </c>
      <c r="J58" s="248"/>
      <c r="K58" s="249"/>
      <c r="L58" s="248"/>
      <c r="M58" s="249"/>
      <c r="N58" s="248"/>
      <c r="O58" s="249"/>
      <c r="P58" s="248"/>
      <c r="Q58" s="249"/>
      <c r="R58" s="248"/>
      <c r="S58" s="249"/>
      <c r="T58" s="248"/>
      <c r="U58" s="249"/>
      <c r="V58" s="248"/>
      <c r="W58" s="249"/>
      <c r="X58" s="248"/>
      <c r="Y58" s="249"/>
      <c r="Z58" s="248"/>
      <c r="AA58" s="249"/>
      <c r="AB58" s="248"/>
      <c r="AC58" s="249"/>
      <c r="AD58" s="248"/>
      <c r="AE58" s="249"/>
      <c r="AF58" s="248"/>
      <c r="AG58" s="249"/>
      <c r="AH58" s="248"/>
      <c r="AI58" s="249"/>
      <c r="AJ58" s="248"/>
      <c r="AK58" s="249"/>
      <c r="AL58" s="248"/>
      <c r="AM58" s="249"/>
      <c r="AN58" s="248"/>
      <c r="AO58" s="249"/>
      <c r="AP58" s="248"/>
      <c r="AQ58" s="249"/>
      <c r="AR58" s="248"/>
      <c r="AS58" s="249"/>
      <c r="AT58" s="248"/>
      <c r="AU58" s="249"/>
      <c r="AV58" s="248"/>
      <c r="AW58" s="249"/>
    </row>
    <row r="59" spans="1:49" s="27" customFormat="1" x14ac:dyDescent="0.25">
      <c r="A59" s="508" t="s">
        <v>583</v>
      </c>
      <c r="B59" s="509"/>
      <c r="C59" s="509"/>
      <c r="D59" s="509"/>
      <c r="E59" s="509"/>
      <c r="F59" s="509"/>
      <c r="G59" s="510"/>
      <c r="H59" s="288"/>
      <c r="I59" s="289"/>
      <c r="J59" s="248"/>
      <c r="K59" s="249"/>
      <c r="L59" s="248"/>
      <c r="M59" s="249"/>
      <c r="N59" s="248"/>
      <c r="O59" s="249"/>
      <c r="P59" s="248"/>
      <c r="Q59" s="249"/>
      <c r="R59" s="248"/>
      <c r="S59" s="249"/>
      <c r="T59" s="248"/>
      <c r="U59" s="249"/>
      <c r="V59" s="248"/>
      <c r="W59" s="249"/>
      <c r="X59" s="248"/>
      <c r="Y59" s="249"/>
      <c r="Z59" s="248"/>
      <c r="AA59" s="249"/>
      <c r="AB59" s="248"/>
      <c r="AC59" s="249"/>
      <c r="AD59" s="248"/>
      <c r="AE59" s="249"/>
      <c r="AF59" s="248"/>
      <c r="AG59" s="249"/>
      <c r="AH59" s="248"/>
      <c r="AI59" s="249"/>
      <c r="AJ59" s="248"/>
      <c r="AK59" s="249"/>
      <c r="AL59" s="248"/>
      <c r="AM59" s="249"/>
      <c r="AN59" s="248"/>
      <c r="AO59" s="249"/>
      <c r="AP59" s="248"/>
      <c r="AQ59" s="249"/>
      <c r="AR59" s="248"/>
      <c r="AS59" s="249"/>
      <c r="AT59" s="248"/>
      <c r="AU59" s="249"/>
      <c r="AV59" s="248"/>
      <c r="AW59" s="249"/>
    </row>
    <row r="60" spans="1:49" x14ac:dyDescent="0.25">
      <c r="A60" s="499" t="s">
        <v>565</v>
      </c>
      <c r="B60" s="500"/>
      <c r="C60" s="500"/>
      <c r="D60" s="500"/>
      <c r="E60" s="500"/>
      <c r="F60" s="500"/>
      <c r="G60" s="92"/>
      <c r="H60" s="77"/>
      <c r="I60" s="90"/>
      <c r="J60" s="250"/>
      <c r="K60" s="249"/>
      <c r="L60" s="250"/>
      <c r="M60" s="249"/>
      <c r="N60" s="250"/>
      <c r="O60" s="249"/>
      <c r="P60" s="250"/>
      <c r="Q60" s="249"/>
      <c r="R60" s="250"/>
      <c r="S60" s="249"/>
      <c r="T60" s="250"/>
      <c r="U60" s="249"/>
      <c r="V60" s="250"/>
      <c r="W60" s="249"/>
      <c r="X60" s="250"/>
      <c r="Y60" s="249"/>
      <c r="Z60" s="250"/>
      <c r="AA60" s="249"/>
      <c r="AB60" s="250"/>
      <c r="AC60" s="249"/>
      <c r="AD60" s="250"/>
      <c r="AE60" s="249"/>
      <c r="AF60" s="250"/>
      <c r="AG60" s="249"/>
      <c r="AH60" s="250"/>
      <c r="AI60" s="249"/>
      <c r="AJ60" s="250"/>
      <c r="AK60" s="249"/>
      <c r="AL60" s="250"/>
      <c r="AM60" s="249"/>
      <c r="AN60" s="250"/>
      <c r="AO60" s="249"/>
      <c r="AP60" s="250"/>
      <c r="AQ60" s="249"/>
      <c r="AR60" s="250"/>
      <c r="AS60" s="249"/>
      <c r="AT60" s="250"/>
      <c r="AU60" s="249"/>
      <c r="AV60" s="250"/>
      <c r="AW60" s="249"/>
    </row>
    <row r="61" spans="1:49" ht="89.25" x14ac:dyDescent="0.25">
      <c r="A61" s="28" t="s">
        <v>880</v>
      </c>
      <c r="B61" s="33" t="s">
        <v>6</v>
      </c>
      <c r="C61" s="33"/>
      <c r="D61" s="33" t="s">
        <v>311</v>
      </c>
      <c r="E61" s="38" t="s">
        <v>96</v>
      </c>
      <c r="F61" s="39" t="s">
        <v>738</v>
      </c>
      <c r="G61" s="254"/>
      <c r="H61" s="125">
        <v>10</v>
      </c>
      <c r="I61" s="74" t="str">
        <f t="shared" ref="I61" si="10">IFERROR(AVERAGE(J61,L61,N61,P61,R61,T61,V61,X61,Z61,AB61,AD61,AF61,AH61,AJ61,AL61,AN61,AP61,AR61,AT61,AV61),"")</f>
        <v/>
      </c>
      <c r="J61" s="251"/>
      <c r="K61" s="249"/>
      <c r="L61" s="251"/>
      <c r="M61" s="249"/>
      <c r="N61" s="251"/>
      <c r="O61" s="249"/>
      <c r="P61" s="251"/>
      <c r="Q61" s="249"/>
      <c r="R61" s="251"/>
      <c r="S61" s="249"/>
      <c r="T61" s="251"/>
      <c r="U61" s="249"/>
      <c r="V61" s="251"/>
      <c r="W61" s="249"/>
      <c r="X61" s="251"/>
      <c r="Y61" s="249"/>
      <c r="Z61" s="251"/>
      <c r="AA61" s="249"/>
      <c r="AB61" s="251"/>
      <c r="AC61" s="249"/>
      <c r="AD61" s="251"/>
      <c r="AE61" s="249"/>
      <c r="AF61" s="251"/>
      <c r="AG61" s="249"/>
      <c r="AH61" s="251"/>
      <c r="AI61" s="249"/>
      <c r="AJ61" s="251"/>
      <c r="AK61" s="249"/>
      <c r="AL61" s="251"/>
      <c r="AM61" s="249"/>
      <c r="AN61" s="251"/>
      <c r="AO61" s="249"/>
      <c r="AP61" s="251"/>
      <c r="AQ61" s="249"/>
      <c r="AR61" s="251"/>
      <c r="AS61" s="249"/>
      <c r="AT61" s="251"/>
      <c r="AU61" s="249"/>
      <c r="AV61" s="251"/>
      <c r="AW61" s="249"/>
    </row>
    <row r="62" spans="1:49" s="27" customFormat="1" x14ac:dyDescent="0.25">
      <c r="A62" s="508" t="s">
        <v>584</v>
      </c>
      <c r="B62" s="509"/>
      <c r="C62" s="509"/>
      <c r="D62" s="509"/>
      <c r="E62" s="509"/>
      <c r="F62" s="509"/>
      <c r="G62" s="510"/>
      <c r="H62" s="288"/>
      <c r="I62" s="289"/>
      <c r="J62" s="248"/>
      <c r="K62" s="249"/>
      <c r="L62" s="248"/>
      <c r="M62" s="249"/>
      <c r="N62" s="248"/>
      <c r="O62" s="249"/>
      <c r="P62" s="248"/>
      <c r="Q62" s="249"/>
      <c r="R62" s="248"/>
      <c r="S62" s="249"/>
      <c r="T62" s="248"/>
      <c r="U62" s="249"/>
      <c r="V62" s="248"/>
      <c r="W62" s="249"/>
      <c r="X62" s="248"/>
      <c r="Y62" s="249"/>
      <c r="Z62" s="248"/>
      <c r="AA62" s="249"/>
      <c r="AB62" s="248"/>
      <c r="AC62" s="249"/>
      <c r="AD62" s="248"/>
      <c r="AE62" s="249"/>
      <c r="AF62" s="248"/>
      <c r="AG62" s="249"/>
      <c r="AH62" s="248"/>
      <c r="AI62" s="249"/>
      <c r="AJ62" s="248"/>
      <c r="AK62" s="249"/>
      <c r="AL62" s="248"/>
      <c r="AM62" s="249"/>
      <c r="AN62" s="248"/>
      <c r="AO62" s="249"/>
      <c r="AP62" s="248"/>
      <c r="AQ62" s="249"/>
      <c r="AR62" s="248"/>
      <c r="AS62" s="249"/>
      <c r="AT62" s="248"/>
      <c r="AU62" s="249"/>
      <c r="AV62" s="248"/>
      <c r="AW62" s="249"/>
    </row>
    <row r="63" spans="1:49" x14ac:dyDescent="0.25">
      <c r="A63" s="499" t="s">
        <v>566</v>
      </c>
      <c r="B63" s="500"/>
      <c r="C63" s="500"/>
      <c r="D63" s="500"/>
      <c r="E63" s="500"/>
      <c r="F63" s="500"/>
      <c r="G63" s="92"/>
      <c r="H63" s="78"/>
      <c r="I63" s="128"/>
      <c r="J63" s="250"/>
      <c r="K63" s="249"/>
      <c r="L63" s="250"/>
      <c r="M63" s="249"/>
      <c r="N63" s="250"/>
      <c r="O63" s="249"/>
      <c r="P63" s="250"/>
      <c r="Q63" s="249"/>
      <c r="R63" s="250"/>
      <c r="S63" s="249"/>
      <c r="T63" s="250"/>
      <c r="U63" s="249"/>
      <c r="V63" s="250"/>
      <c r="W63" s="249"/>
      <c r="X63" s="250"/>
      <c r="Y63" s="249"/>
      <c r="Z63" s="250"/>
      <c r="AA63" s="249"/>
      <c r="AB63" s="250"/>
      <c r="AC63" s="249"/>
      <c r="AD63" s="250"/>
      <c r="AE63" s="249"/>
      <c r="AF63" s="250"/>
      <c r="AG63" s="249"/>
      <c r="AH63" s="250"/>
      <c r="AI63" s="249"/>
      <c r="AJ63" s="250"/>
      <c r="AK63" s="249"/>
      <c r="AL63" s="250"/>
      <c r="AM63" s="249"/>
      <c r="AN63" s="250"/>
      <c r="AO63" s="249"/>
      <c r="AP63" s="250"/>
      <c r="AQ63" s="249"/>
      <c r="AR63" s="250"/>
      <c r="AS63" s="249"/>
      <c r="AT63" s="250"/>
      <c r="AU63" s="249"/>
      <c r="AV63" s="250"/>
      <c r="AW63" s="249"/>
    </row>
    <row r="64" spans="1:49" ht="51" x14ac:dyDescent="0.25">
      <c r="A64" s="28" t="s">
        <v>545</v>
      </c>
      <c r="B64" s="30" t="s">
        <v>6</v>
      </c>
      <c r="C64" s="30"/>
      <c r="D64" s="30" t="s">
        <v>10</v>
      </c>
      <c r="E64" s="50" t="s">
        <v>302</v>
      </c>
      <c r="F64" s="52" t="s">
        <v>160</v>
      </c>
      <c r="G64" s="254"/>
      <c r="H64" s="126">
        <v>5</v>
      </c>
      <c r="I64" s="74" t="str">
        <f>IFERROR(AVERAGE(J64,L64,N64,P64,R64,T64,V64,X64,Z64,AB64,AD64,AF64,AH64,AJ64,AL64,AN64,AP64,AR64,AT64,AV64),"")</f>
        <v/>
      </c>
      <c r="J64" s="248"/>
      <c r="K64" s="249"/>
      <c r="L64" s="248"/>
      <c r="M64" s="249"/>
      <c r="N64" s="248"/>
      <c r="O64" s="249"/>
      <c r="P64" s="248"/>
      <c r="Q64" s="249"/>
      <c r="R64" s="248"/>
      <c r="S64" s="249"/>
      <c r="T64" s="248"/>
      <c r="U64" s="249"/>
      <c r="V64" s="248"/>
      <c r="W64" s="249"/>
      <c r="X64" s="248"/>
      <c r="Y64" s="249"/>
      <c r="Z64" s="248"/>
      <c r="AA64" s="249"/>
      <c r="AB64" s="248"/>
      <c r="AC64" s="249"/>
      <c r="AD64" s="248"/>
      <c r="AE64" s="249"/>
      <c r="AF64" s="248"/>
      <c r="AG64" s="249"/>
      <c r="AH64" s="248"/>
      <c r="AI64" s="249"/>
      <c r="AJ64" s="248"/>
      <c r="AK64" s="249"/>
      <c r="AL64" s="248"/>
      <c r="AM64" s="249"/>
      <c r="AN64" s="248"/>
      <c r="AO64" s="249"/>
      <c r="AP64" s="248"/>
      <c r="AQ64" s="249"/>
      <c r="AR64" s="248"/>
      <c r="AS64" s="249"/>
      <c r="AT64" s="248"/>
      <c r="AU64" s="249"/>
      <c r="AV64" s="248"/>
      <c r="AW64" s="249"/>
    </row>
    <row r="65" spans="1:49" ht="89.25" x14ac:dyDescent="0.25">
      <c r="A65" s="28" t="s">
        <v>546</v>
      </c>
      <c r="B65" s="30" t="s">
        <v>6</v>
      </c>
      <c r="C65" s="30"/>
      <c r="D65" s="30" t="s">
        <v>10</v>
      </c>
      <c r="E65" s="32" t="s">
        <v>98</v>
      </c>
      <c r="F65" s="32" t="s">
        <v>303</v>
      </c>
      <c r="G65" s="254"/>
      <c r="H65" s="123">
        <v>5</v>
      </c>
      <c r="I65" s="74" t="str">
        <f>IFERROR(AVERAGE(J65,L65,N65,P65,R65,T65,V65,X65,Z65,AB65,AD65,AF65,AH65,AJ65,AL65,AN65,AP65,AR65,AT65,AV65),"")</f>
        <v/>
      </c>
      <c r="J65" s="248"/>
      <c r="K65" s="249"/>
      <c r="L65" s="248"/>
      <c r="M65" s="249"/>
      <c r="N65" s="248"/>
      <c r="O65" s="249"/>
      <c r="P65" s="248"/>
      <c r="Q65" s="249"/>
      <c r="R65" s="248"/>
      <c r="S65" s="249"/>
      <c r="T65" s="248"/>
      <c r="U65" s="249"/>
      <c r="V65" s="248"/>
      <c r="W65" s="249"/>
      <c r="X65" s="248"/>
      <c r="Y65" s="249"/>
      <c r="Z65" s="248"/>
      <c r="AA65" s="249"/>
      <c r="AB65" s="248"/>
      <c r="AC65" s="249"/>
      <c r="AD65" s="248"/>
      <c r="AE65" s="249"/>
      <c r="AF65" s="248"/>
      <c r="AG65" s="249"/>
      <c r="AH65" s="248"/>
      <c r="AI65" s="249"/>
      <c r="AJ65" s="248"/>
      <c r="AK65" s="249"/>
      <c r="AL65" s="248"/>
      <c r="AM65" s="249"/>
      <c r="AN65" s="248"/>
      <c r="AO65" s="249"/>
      <c r="AP65" s="248"/>
      <c r="AQ65" s="249"/>
      <c r="AR65" s="248"/>
      <c r="AS65" s="249"/>
      <c r="AT65" s="248"/>
      <c r="AU65" s="249"/>
      <c r="AV65" s="248"/>
      <c r="AW65" s="249"/>
    </row>
    <row r="66" spans="1:49" ht="76.5" x14ac:dyDescent="0.25">
      <c r="A66" s="28" t="s">
        <v>547</v>
      </c>
      <c r="B66" s="30" t="s">
        <v>6</v>
      </c>
      <c r="C66" s="30"/>
      <c r="D66" s="30" t="s">
        <v>10</v>
      </c>
      <c r="E66" s="32" t="s">
        <v>436</v>
      </c>
      <c r="F66" s="32" t="s">
        <v>161</v>
      </c>
      <c r="G66" s="254"/>
      <c r="H66" s="123">
        <v>5</v>
      </c>
      <c r="I66" s="74" t="str">
        <f>IFERROR(AVERAGE(J66,L66,N66,P66,R66,T66,V66,X66,Z66,AB66,AD66,AF66,AH66,AJ66,AL66,AN66,AP66,AR66,AT66,AV66),"")</f>
        <v/>
      </c>
      <c r="J66" s="248"/>
      <c r="K66" s="249"/>
      <c r="L66" s="248"/>
      <c r="M66" s="249"/>
      <c r="N66" s="248"/>
      <c r="O66" s="249"/>
      <c r="P66" s="248"/>
      <c r="Q66" s="249"/>
      <c r="R66" s="248"/>
      <c r="S66" s="249"/>
      <c r="T66" s="248"/>
      <c r="U66" s="249"/>
      <c r="V66" s="248"/>
      <c r="W66" s="249"/>
      <c r="X66" s="248"/>
      <c r="Y66" s="249"/>
      <c r="Z66" s="248"/>
      <c r="AA66" s="249"/>
      <c r="AB66" s="248"/>
      <c r="AC66" s="249"/>
      <c r="AD66" s="248"/>
      <c r="AE66" s="249"/>
      <c r="AF66" s="248"/>
      <c r="AG66" s="249"/>
      <c r="AH66" s="248"/>
      <c r="AI66" s="249"/>
      <c r="AJ66" s="248"/>
      <c r="AK66" s="249"/>
      <c r="AL66" s="248"/>
      <c r="AM66" s="249"/>
      <c r="AN66" s="248"/>
      <c r="AO66" s="249"/>
      <c r="AP66" s="248"/>
      <c r="AQ66" s="249"/>
      <c r="AR66" s="248"/>
      <c r="AS66" s="249"/>
      <c r="AT66" s="248"/>
      <c r="AU66" s="249"/>
      <c r="AV66" s="248"/>
      <c r="AW66" s="249"/>
    </row>
    <row r="67" spans="1:49" ht="89.25" x14ac:dyDescent="0.25">
      <c r="A67" s="28" t="s">
        <v>548</v>
      </c>
      <c r="B67" s="30" t="s">
        <v>6</v>
      </c>
      <c r="C67" s="30"/>
      <c r="D67" s="30" t="s">
        <v>10</v>
      </c>
      <c r="E67" s="32" t="s">
        <v>99</v>
      </c>
      <c r="F67" s="32" t="s">
        <v>162</v>
      </c>
      <c r="G67" s="254"/>
      <c r="H67" s="123">
        <v>5</v>
      </c>
      <c r="I67" s="74" t="str">
        <f>IFERROR(AVERAGE(J67,L67,N67,P67,R67,T67,V67,X67,Z67,AB67,AD67,AF67,AH67,AJ67,AL67,AN67,AP67,AR67,AT67,AV67),"")</f>
        <v/>
      </c>
      <c r="J67" s="248"/>
      <c r="K67" s="249"/>
      <c r="L67" s="248"/>
      <c r="M67" s="249"/>
      <c r="N67" s="248"/>
      <c r="O67" s="249"/>
      <c r="P67" s="248"/>
      <c r="Q67" s="249"/>
      <c r="R67" s="248"/>
      <c r="S67" s="249"/>
      <c r="T67" s="248"/>
      <c r="U67" s="249"/>
      <c r="V67" s="248"/>
      <c r="W67" s="249"/>
      <c r="X67" s="248"/>
      <c r="Y67" s="249"/>
      <c r="Z67" s="248"/>
      <c r="AA67" s="249"/>
      <c r="AB67" s="248"/>
      <c r="AC67" s="249"/>
      <c r="AD67" s="248"/>
      <c r="AE67" s="249"/>
      <c r="AF67" s="248"/>
      <c r="AG67" s="249"/>
      <c r="AH67" s="248"/>
      <c r="AI67" s="249"/>
      <c r="AJ67" s="248"/>
      <c r="AK67" s="249"/>
      <c r="AL67" s="248"/>
      <c r="AM67" s="249"/>
      <c r="AN67" s="248"/>
      <c r="AO67" s="249"/>
      <c r="AP67" s="248"/>
      <c r="AQ67" s="249"/>
      <c r="AR67" s="248"/>
      <c r="AS67" s="249"/>
      <c r="AT67" s="248"/>
      <c r="AU67" s="249"/>
      <c r="AV67" s="248"/>
      <c r="AW67" s="249"/>
    </row>
    <row r="68" spans="1:49" s="27" customFormat="1" x14ac:dyDescent="0.25">
      <c r="A68" s="508" t="s">
        <v>585</v>
      </c>
      <c r="B68" s="509"/>
      <c r="C68" s="509"/>
      <c r="D68" s="509"/>
      <c r="E68" s="509"/>
      <c r="F68" s="509"/>
      <c r="G68" s="510"/>
      <c r="H68" s="294">
        <f>SUMIFS(H64:H67,B64:B67,"X",G64:G67,"&lt;&gt;N/A")</f>
        <v>20</v>
      </c>
      <c r="I68" s="293">
        <f>SUMIFS(I64:I67,B64:B67,"X",G64:G67,"&lt;&gt;N/A")</f>
        <v>0</v>
      </c>
      <c r="J68" s="248"/>
      <c r="K68" s="249"/>
      <c r="L68" s="248"/>
      <c r="M68" s="249"/>
      <c r="N68" s="248"/>
      <c r="O68" s="249"/>
      <c r="P68" s="248"/>
      <c r="Q68" s="249"/>
      <c r="R68" s="248"/>
      <c r="S68" s="249"/>
      <c r="T68" s="248"/>
      <c r="U68" s="249"/>
      <c r="V68" s="248"/>
      <c r="W68" s="249"/>
      <c r="X68" s="248"/>
      <c r="Y68" s="249"/>
      <c r="Z68" s="248"/>
      <c r="AA68" s="249"/>
      <c r="AB68" s="248"/>
      <c r="AC68" s="249"/>
      <c r="AD68" s="248"/>
      <c r="AE68" s="249"/>
      <c r="AF68" s="248"/>
      <c r="AG68" s="249"/>
      <c r="AH68" s="248"/>
      <c r="AI68" s="249"/>
      <c r="AJ68" s="248"/>
      <c r="AK68" s="249"/>
      <c r="AL68" s="248"/>
      <c r="AM68" s="249"/>
      <c r="AN68" s="248"/>
      <c r="AO68" s="249"/>
      <c r="AP68" s="248"/>
      <c r="AQ68" s="249"/>
      <c r="AR68" s="248"/>
      <c r="AS68" s="249"/>
      <c r="AT68" s="248"/>
      <c r="AU68" s="249"/>
      <c r="AV68" s="248"/>
      <c r="AW68" s="249"/>
    </row>
    <row r="69" spans="1:49" x14ac:dyDescent="0.25">
      <c r="A69" s="499" t="s">
        <v>567</v>
      </c>
      <c r="B69" s="500"/>
      <c r="C69" s="500"/>
      <c r="D69" s="500"/>
      <c r="E69" s="500"/>
      <c r="F69" s="500"/>
      <c r="G69" s="92"/>
      <c r="H69" s="78"/>
      <c r="I69" s="128"/>
      <c r="J69" s="250"/>
      <c r="K69" s="249"/>
      <c r="L69" s="250"/>
      <c r="M69" s="249"/>
      <c r="N69" s="250"/>
      <c r="O69" s="249"/>
      <c r="P69" s="250"/>
      <c r="Q69" s="249"/>
      <c r="R69" s="250"/>
      <c r="S69" s="249"/>
      <c r="T69" s="250"/>
      <c r="U69" s="249"/>
      <c r="V69" s="250"/>
      <c r="W69" s="249"/>
      <c r="X69" s="250"/>
      <c r="Y69" s="249"/>
      <c r="Z69" s="250"/>
      <c r="AA69" s="249"/>
      <c r="AB69" s="250"/>
      <c r="AC69" s="249"/>
      <c r="AD69" s="250"/>
      <c r="AE69" s="249"/>
      <c r="AF69" s="250"/>
      <c r="AG69" s="249"/>
      <c r="AH69" s="250"/>
      <c r="AI69" s="249"/>
      <c r="AJ69" s="250"/>
      <c r="AK69" s="249"/>
      <c r="AL69" s="250"/>
      <c r="AM69" s="249"/>
      <c r="AN69" s="250"/>
      <c r="AO69" s="249"/>
      <c r="AP69" s="250"/>
      <c r="AQ69" s="249"/>
      <c r="AR69" s="250"/>
      <c r="AS69" s="249"/>
      <c r="AT69" s="250"/>
      <c r="AU69" s="249"/>
      <c r="AV69" s="250"/>
      <c r="AW69" s="249"/>
    </row>
    <row r="70" spans="1:49" ht="63.75" x14ac:dyDescent="0.25">
      <c r="A70" s="28" t="s">
        <v>549</v>
      </c>
      <c r="B70" s="33" t="s">
        <v>6</v>
      </c>
      <c r="C70" s="33"/>
      <c r="D70" s="33" t="s">
        <v>10</v>
      </c>
      <c r="E70" s="38" t="s">
        <v>440</v>
      </c>
      <c r="F70" s="39" t="s">
        <v>274</v>
      </c>
      <c r="G70" s="254"/>
      <c r="H70" s="123">
        <v>5</v>
      </c>
      <c r="I70" s="74" t="str">
        <f>IFERROR(AVERAGE(J70,L70,N70,P70,R70,T70,V70,X70,Z70,AB70,AD70,AF70,AH70,AJ70,AL70,AN70,AP70,AR70,AT70,AV70),"")</f>
        <v/>
      </c>
      <c r="J70" s="248"/>
      <c r="K70" s="249"/>
      <c r="L70" s="248"/>
      <c r="M70" s="249"/>
      <c r="N70" s="248"/>
      <c r="O70" s="249"/>
      <c r="P70" s="248"/>
      <c r="Q70" s="249"/>
      <c r="R70" s="248"/>
      <c r="S70" s="249"/>
      <c r="T70" s="248"/>
      <c r="U70" s="249"/>
      <c r="V70" s="248"/>
      <c r="W70" s="249"/>
      <c r="X70" s="248"/>
      <c r="Y70" s="249"/>
      <c r="Z70" s="248"/>
      <c r="AA70" s="249"/>
      <c r="AB70" s="248"/>
      <c r="AC70" s="249"/>
      <c r="AD70" s="248"/>
      <c r="AE70" s="249"/>
      <c r="AF70" s="248"/>
      <c r="AG70" s="249"/>
      <c r="AH70" s="248"/>
      <c r="AI70" s="249"/>
      <c r="AJ70" s="248"/>
      <c r="AK70" s="249"/>
      <c r="AL70" s="248"/>
      <c r="AM70" s="249"/>
      <c r="AN70" s="248"/>
      <c r="AO70" s="249"/>
      <c r="AP70" s="248"/>
      <c r="AQ70" s="249"/>
      <c r="AR70" s="248"/>
      <c r="AS70" s="249"/>
      <c r="AT70" s="248"/>
      <c r="AU70" s="249"/>
      <c r="AV70" s="248"/>
      <c r="AW70" s="249"/>
    </row>
    <row r="71" spans="1:49" ht="76.5" x14ac:dyDescent="0.25">
      <c r="A71" s="28" t="s">
        <v>550</v>
      </c>
      <c r="B71" s="30" t="s">
        <v>6</v>
      </c>
      <c r="C71" s="30"/>
      <c r="D71" s="30" t="s">
        <v>10</v>
      </c>
      <c r="E71" s="32" t="s">
        <v>490</v>
      </c>
      <c r="F71" s="31" t="s">
        <v>812</v>
      </c>
      <c r="G71" s="254"/>
      <c r="H71" s="123">
        <v>5</v>
      </c>
      <c r="I71" s="74" t="str">
        <f>IFERROR(AVERAGE(J71,L71,N71,P71,R71,T71,V71,X71,Z71,AB71,AD71,AF71,AH71,AJ71,AL71,AN71,AP71,AR71,AT71,AV71),"")</f>
        <v/>
      </c>
      <c r="J71" s="248"/>
      <c r="K71" s="249"/>
      <c r="L71" s="248"/>
      <c r="M71" s="249"/>
      <c r="N71" s="248"/>
      <c r="O71" s="249"/>
      <c r="P71" s="248"/>
      <c r="Q71" s="249"/>
      <c r="R71" s="248"/>
      <c r="S71" s="249"/>
      <c r="T71" s="248"/>
      <c r="U71" s="249"/>
      <c r="V71" s="248"/>
      <c r="W71" s="249"/>
      <c r="X71" s="248"/>
      <c r="Y71" s="249"/>
      <c r="Z71" s="248"/>
      <c r="AA71" s="249"/>
      <c r="AB71" s="248"/>
      <c r="AC71" s="249"/>
      <c r="AD71" s="248"/>
      <c r="AE71" s="249"/>
      <c r="AF71" s="248"/>
      <c r="AG71" s="249"/>
      <c r="AH71" s="248"/>
      <c r="AI71" s="249"/>
      <c r="AJ71" s="248"/>
      <c r="AK71" s="249"/>
      <c r="AL71" s="248"/>
      <c r="AM71" s="249"/>
      <c r="AN71" s="248"/>
      <c r="AO71" s="249"/>
      <c r="AP71" s="248"/>
      <c r="AQ71" s="249"/>
      <c r="AR71" s="248"/>
      <c r="AS71" s="249"/>
      <c r="AT71" s="248"/>
      <c r="AU71" s="249"/>
      <c r="AV71" s="248"/>
      <c r="AW71" s="249"/>
    </row>
    <row r="72" spans="1:49" s="27" customFormat="1" x14ac:dyDescent="0.25">
      <c r="A72" s="508" t="s">
        <v>586</v>
      </c>
      <c r="B72" s="509"/>
      <c r="C72" s="509"/>
      <c r="D72" s="509"/>
      <c r="E72" s="509"/>
      <c r="F72" s="509"/>
      <c r="G72" s="510"/>
      <c r="H72" s="294">
        <f>SUMIFS(H70:H71,B70:B71,"X",G70:G71,"&lt;&gt;N/A")</f>
        <v>10</v>
      </c>
      <c r="I72" s="293">
        <f>SUMIFS(I70:I71,B70:B71,"X",G70:G71,"&lt;&gt;N/A")</f>
        <v>0</v>
      </c>
      <c r="J72" s="248"/>
      <c r="K72" s="249"/>
      <c r="L72" s="248"/>
      <c r="M72" s="249"/>
      <c r="N72" s="248"/>
      <c r="O72" s="249"/>
      <c r="P72" s="248"/>
      <c r="Q72" s="249"/>
      <c r="R72" s="248"/>
      <c r="S72" s="249"/>
      <c r="T72" s="248"/>
      <c r="U72" s="249"/>
      <c r="V72" s="248"/>
      <c r="W72" s="249"/>
      <c r="X72" s="248"/>
      <c r="Y72" s="249"/>
      <c r="Z72" s="248"/>
      <c r="AA72" s="249"/>
      <c r="AB72" s="248"/>
      <c r="AC72" s="249"/>
      <c r="AD72" s="248"/>
      <c r="AE72" s="249"/>
      <c r="AF72" s="248"/>
      <c r="AG72" s="249"/>
      <c r="AH72" s="248"/>
      <c r="AI72" s="249"/>
      <c r="AJ72" s="248"/>
      <c r="AK72" s="249"/>
      <c r="AL72" s="248"/>
      <c r="AM72" s="249"/>
      <c r="AN72" s="248"/>
      <c r="AO72" s="249"/>
      <c r="AP72" s="248"/>
      <c r="AQ72" s="249"/>
      <c r="AR72" s="248"/>
      <c r="AS72" s="249"/>
      <c r="AT72" s="248"/>
      <c r="AU72" s="249"/>
      <c r="AV72" s="248"/>
      <c r="AW72" s="249"/>
    </row>
    <row r="73" spans="1:49" x14ac:dyDescent="0.25">
      <c r="A73" s="499" t="s">
        <v>568</v>
      </c>
      <c r="B73" s="500"/>
      <c r="C73" s="500"/>
      <c r="D73" s="500"/>
      <c r="E73" s="500"/>
      <c r="F73" s="500"/>
      <c r="G73" s="92"/>
      <c r="H73" s="78"/>
      <c r="I73" s="129"/>
      <c r="J73" s="250"/>
      <c r="K73" s="249"/>
      <c r="L73" s="250"/>
      <c r="M73" s="249"/>
      <c r="N73" s="250"/>
      <c r="O73" s="249"/>
      <c r="P73" s="250"/>
      <c r="Q73" s="249"/>
      <c r="R73" s="250"/>
      <c r="S73" s="249"/>
      <c r="T73" s="250"/>
      <c r="U73" s="249"/>
      <c r="V73" s="250"/>
      <c r="W73" s="249"/>
      <c r="X73" s="250"/>
      <c r="Y73" s="249"/>
      <c r="Z73" s="250"/>
      <c r="AA73" s="249"/>
      <c r="AB73" s="250"/>
      <c r="AC73" s="249"/>
      <c r="AD73" s="250"/>
      <c r="AE73" s="249"/>
      <c r="AF73" s="250"/>
      <c r="AG73" s="249"/>
      <c r="AH73" s="250"/>
      <c r="AI73" s="249"/>
      <c r="AJ73" s="250"/>
      <c r="AK73" s="249"/>
      <c r="AL73" s="250"/>
      <c r="AM73" s="249"/>
      <c r="AN73" s="250"/>
      <c r="AO73" s="249"/>
      <c r="AP73" s="250"/>
      <c r="AQ73" s="249"/>
      <c r="AR73" s="250"/>
      <c r="AS73" s="249"/>
      <c r="AT73" s="250"/>
      <c r="AU73" s="249"/>
      <c r="AV73" s="250"/>
      <c r="AW73" s="249"/>
    </row>
    <row r="74" spans="1:49" ht="63.75" x14ac:dyDescent="0.25">
      <c r="A74" s="28" t="s">
        <v>551</v>
      </c>
      <c r="B74" s="30" t="s">
        <v>6</v>
      </c>
      <c r="C74" s="30"/>
      <c r="D74" s="30" t="s">
        <v>10</v>
      </c>
      <c r="E74" s="32" t="s">
        <v>813</v>
      </c>
      <c r="F74" s="31" t="s">
        <v>814</v>
      </c>
      <c r="G74" s="254"/>
      <c r="H74" s="123">
        <v>5</v>
      </c>
      <c r="I74" s="74" t="str">
        <f>IFERROR(AVERAGE(J74,L74,N74,P74,R74,T74,V74,X74,Z74,AB74,AD74,AF74,AH74,AJ74,AL74,AN74,AP74,AR74,AT74,AV74),"")</f>
        <v/>
      </c>
      <c r="J74" s="248"/>
      <c r="K74" s="249"/>
      <c r="L74" s="248"/>
      <c r="M74" s="249"/>
      <c r="N74" s="248"/>
      <c r="O74" s="249"/>
      <c r="P74" s="248"/>
      <c r="Q74" s="249"/>
      <c r="R74" s="248"/>
      <c r="S74" s="249"/>
      <c r="T74" s="248"/>
      <c r="U74" s="249"/>
      <c r="V74" s="248"/>
      <c r="W74" s="249"/>
      <c r="X74" s="248"/>
      <c r="Y74" s="249"/>
      <c r="Z74" s="248"/>
      <c r="AA74" s="249"/>
      <c r="AB74" s="248"/>
      <c r="AC74" s="249"/>
      <c r="AD74" s="248"/>
      <c r="AE74" s="249"/>
      <c r="AF74" s="248"/>
      <c r="AG74" s="249"/>
      <c r="AH74" s="248"/>
      <c r="AI74" s="249"/>
      <c r="AJ74" s="248"/>
      <c r="AK74" s="249"/>
      <c r="AL74" s="248"/>
      <c r="AM74" s="249"/>
      <c r="AN74" s="248"/>
      <c r="AO74" s="249"/>
      <c r="AP74" s="248"/>
      <c r="AQ74" s="249"/>
      <c r="AR74" s="248"/>
      <c r="AS74" s="249"/>
      <c r="AT74" s="248"/>
      <c r="AU74" s="249"/>
      <c r="AV74" s="248"/>
      <c r="AW74" s="249"/>
    </row>
    <row r="75" spans="1:49" ht="38.25" x14ac:dyDescent="0.25">
      <c r="A75" s="28" t="s">
        <v>552</v>
      </c>
      <c r="B75" s="30" t="s">
        <v>6</v>
      </c>
      <c r="C75" s="30"/>
      <c r="D75" s="30" t="s">
        <v>10</v>
      </c>
      <c r="E75" s="32" t="s">
        <v>53</v>
      </c>
      <c r="F75" s="43" t="s">
        <v>165</v>
      </c>
      <c r="G75" s="254"/>
      <c r="H75" s="123">
        <v>5</v>
      </c>
      <c r="I75" s="74" t="str">
        <f>IFERROR(AVERAGE(J75,L75,N75,P75,R75,T75,V75,X75,Z75,AB75,AD75,AF75,AH75,AJ75,AL75,AN75,AP75,AR75,AT75,AV75),"")</f>
        <v/>
      </c>
      <c r="J75" s="248"/>
      <c r="K75" s="249"/>
      <c r="L75" s="248"/>
      <c r="M75" s="249"/>
      <c r="N75" s="248"/>
      <c r="O75" s="249"/>
      <c r="P75" s="248"/>
      <c r="Q75" s="249"/>
      <c r="R75" s="248"/>
      <c r="S75" s="249"/>
      <c r="T75" s="248"/>
      <c r="U75" s="249"/>
      <c r="V75" s="248"/>
      <c r="W75" s="249"/>
      <c r="X75" s="248"/>
      <c r="Y75" s="249"/>
      <c r="Z75" s="248"/>
      <c r="AA75" s="249"/>
      <c r="AB75" s="248"/>
      <c r="AC75" s="249"/>
      <c r="AD75" s="248"/>
      <c r="AE75" s="249"/>
      <c r="AF75" s="248"/>
      <c r="AG75" s="249"/>
      <c r="AH75" s="248"/>
      <c r="AI75" s="249"/>
      <c r="AJ75" s="248"/>
      <c r="AK75" s="249"/>
      <c r="AL75" s="248"/>
      <c r="AM75" s="249"/>
      <c r="AN75" s="248"/>
      <c r="AO75" s="249"/>
      <c r="AP75" s="248"/>
      <c r="AQ75" s="249"/>
      <c r="AR75" s="248"/>
      <c r="AS75" s="249"/>
      <c r="AT75" s="248"/>
      <c r="AU75" s="249"/>
      <c r="AV75" s="248"/>
      <c r="AW75" s="249"/>
    </row>
    <row r="76" spans="1:49" ht="63.75" x14ac:dyDescent="0.25">
      <c r="A76" s="28" t="s">
        <v>553</v>
      </c>
      <c r="B76" s="30" t="s">
        <v>6</v>
      </c>
      <c r="C76" s="30"/>
      <c r="D76" s="30" t="s">
        <v>10</v>
      </c>
      <c r="E76" s="32" t="s">
        <v>52</v>
      </c>
      <c r="F76" s="31" t="s">
        <v>167</v>
      </c>
      <c r="G76" s="254"/>
      <c r="H76" s="123">
        <v>5</v>
      </c>
      <c r="I76" s="74" t="str">
        <f>IFERROR(AVERAGE(J76,L76,N76,P76,R76,T76,V76,X76,Z76,AB76,AD76,AF76,AH76,AJ76,AL76,AN76,AP76,AR76,AT76,AV76),"")</f>
        <v/>
      </c>
      <c r="J76" s="248"/>
      <c r="K76" s="249"/>
      <c r="L76" s="248"/>
      <c r="M76" s="249"/>
      <c r="N76" s="248"/>
      <c r="O76" s="249"/>
      <c r="P76" s="248"/>
      <c r="Q76" s="249"/>
      <c r="R76" s="248"/>
      <c r="S76" s="249"/>
      <c r="T76" s="248"/>
      <c r="U76" s="249"/>
      <c r="V76" s="248"/>
      <c r="W76" s="249"/>
      <c r="X76" s="248"/>
      <c r="Y76" s="249"/>
      <c r="Z76" s="248"/>
      <c r="AA76" s="249"/>
      <c r="AB76" s="248"/>
      <c r="AC76" s="249"/>
      <c r="AD76" s="248"/>
      <c r="AE76" s="249"/>
      <c r="AF76" s="248"/>
      <c r="AG76" s="249"/>
      <c r="AH76" s="248"/>
      <c r="AI76" s="249"/>
      <c r="AJ76" s="248"/>
      <c r="AK76" s="249"/>
      <c r="AL76" s="248"/>
      <c r="AM76" s="249"/>
      <c r="AN76" s="248"/>
      <c r="AO76" s="249"/>
      <c r="AP76" s="248"/>
      <c r="AQ76" s="249"/>
      <c r="AR76" s="248"/>
      <c r="AS76" s="249"/>
      <c r="AT76" s="248"/>
      <c r="AU76" s="249"/>
      <c r="AV76" s="248"/>
      <c r="AW76" s="249"/>
    </row>
    <row r="77" spans="1:49" ht="38.25" x14ac:dyDescent="0.25">
      <c r="A77" s="28" t="s">
        <v>554</v>
      </c>
      <c r="B77" s="30" t="s">
        <v>6</v>
      </c>
      <c r="C77" s="30"/>
      <c r="D77" s="30" t="s">
        <v>10</v>
      </c>
      <c r="E77" s="38" t="s">
        <v>310</v>
      </c>
      <c r="F77" s="39" t="s">
        <v>214</v>
      </c>
      <c r="G77" s="254"/>
      <c r="H77" s="123">
        <v>5</v>
      </c>
      <c r="I77" s="74" t="str">
        <f>IFERROR(AVERAGE(J77,L77,N77,P77,R77,T77,V77,X77,Z77,AB77,AD77,AF77,AH77,AJ77,AL77,AN77,AP77,AR77,AT77,AV77),"")</f>
        <v/>
      </c>
      <c r="J77" s="248"/>
      <c r="K77" s="249"/>
      <c r="L77" s="248"/>
      <c r="M77" s="249"/>
      <c r="N77" s="248"/>
      <c r="O77" s="249"/>
      <c r="P77" s="248"/>
      <c r="Q77" s="249"/>
      <c r="R77" s="248"/>
      <c r="S77" s="249"/>
      <c r="T77" s="248"/>
      <c r="U77" s="249"/>
      <c r="V77" s="248"/>
      <c r="W77" s="249"/>
      <c r="X77" s="248"/>
      <c r="Y77" s="249"/>
      <c r="Z77" s="248"/>
      <c r="AA77" s="249"/>
      <c r="AB77" s="248"/>
      <c r="AC77" s="249"/>
      <c r="AD77" s="248"/>
      <c r="AE77" s="249"/>
      <c r="AF77" s="248"/>
      <c r="AG77" s="249"/>
      <c r="AH77" s="248"/>
      <c r="AI77" s="249"/>
      <c r="AJ77" s="248"/>
      <c r="AK77" s="249"/>
      <c r="AL77" s="248"/>
      <c r="AM77" s="249"/>
      <c r="AN77" s="248"/>
      <c r="AO77" s="249"/>
      <c r="AP77" s="248"/>
      <c r="AQ77" s="249"/>
      <c r="AR77" s="248"/>
      <c r="AS77" s="249"/>
      <c r="AT77" s="248"/>
      <c r="AU77" s="249"/>
      <c r="AV77" s="248"/>
      <c r="AW77" s="249"/>
    </row>
    <row r="78" spans="1:49" s="27" customFormat="1" x14ac:dyDescent="0.25">
      <c r="A78" s="508" t="s">
        <v>587</v>
      </c>
      <c r="B78" s="509"/>
      <c r="C78" s="509"/>
      <c r="D78" s="509"/>
      <c r="E78" s="509"/>
      <c r="F78" s="509"/>
      <c r="G78" s="510"/>
      <c r="H78" s="294">
        <f>SUMIFS(H74:H77,B74:B77,"X",G74:G77,"&lt;&gt;N/A")</f>
        <v>20</v>
      </c>
      <c r="I78" s="293">
        <f>SUMIFS(I74:I77,B74:B77,"X",G74:G77,"&lt;&gt;N/A")</f>
        <v>0</v>
      </c>
      <c r="J78" s="248"/>
      <c r="K78" s="249"/>
      <c r="L78" s="248"/>
      <c r="M78" s="249"/>
      <c r="N78" s="248"/>
      <c r="O78" s="249"/>
      <c r="P78" s="248"/>
      <c r="Q78" s="249"/>
      <c r="R78" s="248"/>
      <c r="S78" s="249"/>
      <c r="T78" s="248"/>
      <c r="U78" s="249"/>
      <c r="V78" s="248"/>
      <c r="W78" s="249"/>
      <c r="X78" s="248"/>
      <c r="Y78" s="249"/>
      <c r="Z78" s="248"/>
      <c r="AA78" s="249"/>
      <c r="AB78" s="248"/>
      <c r="AC78" s="249"/>
      <c r="AD78" s="248"/>
      <c r="AE78" s="249"/>
      <c r="AF78" s="248"/>
      <c r="AG78" s="249"/>
      <c r="AH78" s="248"/>
      <c r="AI78" s="249"/>
      <c r="AJ78" s="248"/>
      <c r="AK78" s="249"/>
      <c r="AL78" s="248"/>
      <c r="AM78" s="249"/>
      <c r="AN78" s="248"/>
      <c r="AO78" s="249"/>
      <c r="AP78" s="248"/>
      <c r="AQ78" s="249"/>
      <c r="AR78" s="248"/>
      <c r="AS78" s="249"/>
      <c r="AT78" s="248"/>
      <c r="AU78" s="249"/>
      <c r="AV78" s="248"/>
      <c r="AW78" s="249"/>
    </row>
    <row r="79" spans="1:49" x14ac:dyDescent="0.25">
      <c r="A79" s="499" t="s">
        <v>888</v>
      </c>
      <c r="B79" s="500"/>
      <c r="C79" s="500"/>
      <c r="D79" s="500"/>
      <c r="E79" s="500"/>
      <c r="F79" s="512"/>
      <c r="G79" s="92"/>
      <c r="H79" s="78"/>
      <c r="I79" s="128"/>
      <c r="J79" s="250"/>
      <c r="K79" s="249"/>
      <c r="L79" s="250"/>
      <c r="M79" s="249"/>
      <c r="N79" s="250"/>
      <c r="O79" s="249"/>
      <c r="P79" s="250"/>
      <c r="Q79" s="249"/>
      <c r="R79" s="250"/>
      <c r="S79" s="249"/>
      <c r="T79" s="250"/>
      <c r="U79" s="249"/>
      <c r="V79" s="250"/>
      <c r="W79" s="249"/>
      <c r="X79" s="250"/>
      <c r="Y79" s="249"/>
      <c r="Z79" s="250"/>
      <c r="AA79" s="249"/>
      <c r="AB79" s="250"/>
      <c r="AC79" s="249"/>
      <c r="AD79" s="250"/>
      <c r="AE79" s="249"/>
      <c r="AF79" s="250"/>
      <c r="AG79" s="249"/>
      <c r="AH79" s="250"/>
      <c r="AI79" s="249"/>
      <c r="AJ79" s="250"/>
      <c r="AK79" s="249"/>
      <c r="AL79" s="250"/>
      <c r="AM79" s="249"/>
      <c r="AN79" s="250"/>
      <c r="AO79" s="249"/>
      <c r="AP79" s="250"/>
      <c r="AQ79" s="249"/>
      <c r="AR79" s="250"/>
      <c r="AS79" s="249"/>
      <c r="AT79" s="250"/>
      <c r="AU79" s="249"/>
      <c r="AV79" s="250"/>
      <c r="AW79" s="249"/>
    </row>
    <row r="80" spans="1:49" ht="102" x14ac:dyDescent="0.25">
      <c r="A80" s="413" t="s">
        <v>890</v>
      </c>
      <c r="B80" s="33" t="s">
        <v>6</v>
      </c>
      <c r="C80" s="33"/>
      <c r="D80" s="33" t="s">
        <v>312</v>
      </c>
      <c r="E80" s="420" t="s">
        <v>931</v>
      </c>
      <c r="F80" s="53" t="s">
        <v>932</v>
      </c>
      <c r="G80" s="254"/>
      <c r="H80" s="425">
        <v>10</v>
      </c>
      <c r="I80" s="74" t="str">
        <f>IFERROR(AVERAGE(J80,L80,N80,P80,R80,T80,V80,X80,Z80,AB80,AD80,AF80,AH80,AJ80,AL80,AN80,AP80,AR80,AT80,AV80),"")</f>
        <v/>
      </c>
      <c r="J80" s="248"/>
      <c r="K80" s="249"/>
      <c r="L80" s="248"/>
      <c r="M80" s="249"/>
      <c r="N80" s="248"/>
      <c r="O80" s="249"/>
      <c r="P80" s="248"/>
      <c r="Q80" s="249"/>
      <c r="R80" s="248"/>
      <c r="S80" s="249"/>
      <c r="T80" s="248"/>
      <c r="U80" s="249"/>
      <c r="V80" s="248"/>
      <c r="W80" s="249"/>
      <c r="X80" s="248"/>
      <c r="Y80" s="249"/>
      <c r="Z80" s="248"/>
      <c r="AA80" s="249"/>
      <c r="AB80" s="248"/>
      <c r="AC80" s="249"/>
      <c r="AD80" s="248"/>
      <c r="AE80" s="249"/>
      <c r="AF80" s="248"/>
      <c r="AG80" s="249"/>
      <c r="AH80" s="248"/>
      <c r="AI80" s="249"/>
      <c r="AJ80" s="248"/>
      <c r="AK80" s="249"/>
      <c r="AL80" s="248"/>
      <c r="AM80" s="249"/>
      <c r="AN80" s="248"/>
      <c r="AO80" s="249"/>
      <c r="AP80" s="248"/>
      <c r="AQ80" s="249"/>
      <c r="AR80" s="248"/>
      <c r="AS80" s="249"/>
      <c r="AT80" s="248"/>
      <c r="AU80" s="249"/>
      <c r="AV80" s="248"/>
      <c r="AW80" s="249"/>
    </row>
    <row r="81" spans="1:49" ht="89.25" x14ac:dyDescent="0.25">
      <c r="A81" s="413" t="s">
        <v>891</v>
      </c>
      <c r="B81" s="33" t="s">
        <v>6</v>
      </c>
      <c r="C81" s="33"/>
      <c r="D81" s="33" t="s">
        <v>312</v>
      </c>
      <c r="E81" s="38" t="s">
        <v>933</v>
      </c>
      <c r="F81" s="53" t="s">
        <v>934</v>
      </c>
      <c r="G81" s="253"/>
      <c r="H81" s="384">
        <v>10</v>
      </c>
      <c r="I81" s="74" t="str">
        <f>IFERROR(AVERAGE(J81,L81,N81,P81,R81,T81,V81,X81,Z81,AB81,AD81,AF81,AH81,AJ81,AL81,AN81,AP81,AR81,AT81,AV81),"")</f>
        <v/>
      </c>
      <c r="J81" s="248"/>
      <c r="K81" s="249"/>
      <c r="L81" s="248"/>
      <c r="M81" s="249"/>
      <c r="N81" s="248"/>
      <c r="O81" s="249"/>
      <c r="P81" s="248"/>
      <c r="Q81" s="249"/>
      <c r="R81" s="248"/>
      <c r="S81" s="249"/>
      <c r="T81" s="248"/>
      <c r="U81" s="249"/>
      <c r="V81" s="248"/>
      <c r="W81" s="249"/>
      <c r="X81" s="248"/>
      <c r="Y81" s="249"/>
      <c r="Z81" s="248"/>
      <c r="AA81" s="249"/>
      <c r="AB81" s="248"/>
      <c r="AC81" s="249"/>
      <c r="AD81" s="248"/>
      <c r="AE81" s="249"/>
      <c r="AF81" s="248"/>
      <c r="AG81" s="249"/>
      <c r="AH81" s="248"/>
      <c r="AI81" s="249"/>
      <c r="AJ81" s="248"/>
      <c r="AK81" s="249"/>
      <c r="AL81" s="248"/>
      <c r="AM81" s="249"/>
      <c r="AN81" s="248"/>
      <c r="AO81" s="249"/>
      <c r="AP81" s="248"/>
      <c r="AQ81" s="249"/>
      <c r="AR81" s="248"/>
      <c r="AS81" s="249"/>
      <c r="AT81" s="248"/>
      <c r="AU81" s="249"/>
      <c r="AV81" s="248"/>
      <c r="AW81" s="249"/>
    </row>
    <row r="82" spans="1:49" ht="89.25" x14ac:dyDescent="0.25">
      <c r="A82" s="413" t="s">
        <v>892</v>
      </c>
      <c r="B82" s="33" t="s">
        <v>6</v>
      </c>
      <c r="C82" s="33"/>
      <c r="D82" s="33" t="s">
        <v>312</v>
      </c>
      <c r="E82" s="420" t="s">
        <v>912</v>
      </c>
      <c r="F82" s="53" t="s">
        <v>935</v>
      </c>
      <c r="G82" s="253"/>
      <c r="H82" s="384">
        <v>5</v>
      </c>
      <c r="I82" s="74" t="str">
        <f>IFERROR(AVERAGE(J82,L82,N82,P82,R82,T82,V82,X82,Z82,AB82,AD82,AF82,AH82,AJ82,AL82,AN82,AP82,AR82,AT82,AV82),"")</f>
        <v/>
      </c>
      <c r="J82" s="251"/>
      <c r="K82" s="249"/>
      <c r="L82" s="251"/>
      <c r="M82" s="249"/>
      <c r="N82" s="251"/>
      <c r="O82" s="249"/>
      <c r="P82" s="251"/>
      <c r="Q82" s="249"/>
      <c r="R82" s="251"/>
      <c r="S82" s="249"/>
      <c r="T82" s="251"/>
      <c r="U82" s="249"/>
      <c r="V82" s="251"/>
      <c r="W82" s="249"/>
      <c r="X82" s="251"/>
      <c r="Y82" s="249"/>
      <c r="Z82" s="251"/>
      <c r="AA82" s="249"/>
      <c r="AB82" s="251"/>
      <c r="AC82" s="249"/>
      <c r="AD82" s="251"/>
      <c r="AE82" s="249"/>
      <c r="AF82" s="251"/>
      <c r="AG82" s="249"/>
      <c r="AH82" s="251"/>
      <c r="AI82" s="249"/>
      <c r="AJ82" s="251"/>
      <c r="AK82" s="249"/>
      <c r="AL82" s="251"/>
      <c r="AM82" s="249"/>
      <c r="AN82" s="251"/>
      <c r="AO82" s="249"/>
      <c r="AP82" s="251"/>
      <c r="AQ82" s="249"/>
      <c r="AR82" s="251"/>
      <c r="AS82" s="249"/>
      <c r="AT82" s="251"/>
      <c r="AU82" s="249"/>
      <c r="AV82" s="251"/>
      <c r="AW82" s="249"/>
    </row>
    <row r="83" spans="1:49" ht="76.5" x14ac:dyDescent="0.25">
      <c r="A83" s="413" t="s">
        <v>893</v>
      </c>
      <c r="B83" s="33" t="s">
        <v>6</v>
      </c>
      <c r="C83" s="33"/>
      <c r="D83" s="33" t="s">
        <v>312</v>
      </c>
      <c r="E83" s="38" t="s">
        <v>938</v>
      </c>
      <c r="F83" s="53" t="s">
        <v>936</v>
      </c>
      <c r="G83" s="253"/>
      <c r="H83" s="384">
        <v>5</v>
      </c>
      <c r="I83" s="74" t="str">
        <f>IFERROR(AVERAGE(J83,L83,N83,P83,R83,T83,V83,X83,Z83,AB83,AD83,AF83,AH83,AJ83,AL83,AN83,AP83,AR83,AT83,AV83),"")</f>
        <v/>
      </c>
      <c r="J83" s="248"/>
      <c r="K83" s="249"/>
      <c r="L83" s="248"/>
      <c r="M83" s="249"/>
      <c r="N83" s="248"/>
      <c r="O83" s="249"/>
      <c r="P83" s="248"/>
      <c r="Q83" s="249"/>
      <c r="R83" s="248"/>
      <c r="S83" s="249"/>
      <c r="T83" s="248"/>
      <c r="U83" s="249"/>
      <c r="V83" s="248"/>
      <c r="W83" s="249"/>
      <c r="X83" s="248"/>
      <c r="Y83" s="249"/>
      <c r="Z83" s="248"/>
      <c r="AA83" s="249"/>
      <c r="AB83" s="248"/>
      <c r="AC83" s="249"/>
      <c r="AD83" s="248"/>
      <c r="AE83" s="249"/>
      <c r="AF83" s="248"/>
      <c r="AG83" s="249"/>
      <c r="AH83" s="248"/>
      <c r="AI83" s="249"/>
      <c r="AJ83" s="248"/>
      <c r="AK83" s="249"/>
      <c r="AL83" s="248"/>
      <c r="AM83" s="249"/>
      <c r="AN83" s="248"/>
      <c r="AO83" s="249"/>
      <c r="AP83" s="248"/>
      <c r="AQ83" s="249"/>
      <c r="AR83" s="248"/>
      <c r="AS83" s="249"/>
      <c r="AT83" s="248"/>
      <c r="AU83" s="249"/>
      <c r="AV83" s="248"/>
      <c r="AW83" s="249"/>
    </row>
    <row r="84" spans="1:49" ht="63.75" x14ac:dyDescent="0.25">
      <c r="A84" s="413" t="s">
        <v>894</v>
      </c>
      <c r="B84" s="33" t="s">
        <v>6</v>
      </c>
      <c r="C84" s="33"/>
      <c r="D84" s="33" t="s">
        <v>312</v>
      </c>
      <c r="E84" s="420" t="s">
        <v>887</v>
      </c>
      <c r="F84" s="421" t="s">
        <v>937</v>
      </c>
      <c r="G84" s="253"/>
      <c r="H84" s="384">
        <v>5</v>
      </c>
      <c r="I84" s="74" t="str">
        <f t="shared" ref="I84:I86" si="11">IFERROR(AVERAGE(J84,L84,N84,P84,R84,T84,V84,X84,Z84,AB84,AD84,AF84,AH84,AJ84,AL84,AN84,AP84,AR84,AT84,AV84),"")</f>
        <v/>
      </c>
      <c r="J84" s="251"/>
      <c r="K84" s="249"/>
      <c r="L84" s="251"/>
      <c r="M84" s="249"/>
      <c r="N84" s="251"/>
      <c r="O84" s="249"/>
      <c r="P84" s="251"/>
      <c r="Q84" s="249"/>
      <c r="R84" s="251"/>
      <c r="S84" s="249"/>
      <c r="T84" s="251"/>
      <c r="U84" s="249"/>
      <c r="V84" s="251"/>
      <c r="W84" s="249"/>
      <c r="X84" s="251"/>
      <c r="Y84" s="249"/>
      <c r="Z84" s="251"/>
      <c r="AA84" s="249"/>
      <c r="AB84" s="251"/>
      <c r="AC84" s="249"/>
      <c r="AD84" s="251"/>
      <c r="AE84" s="249"/>
      <c r="AF84" s="251"/>
      <c r="AG84" s="249"/>
      <c r="AH84" s="251"/>
      <c r="AI84" s="249"/>
      <c r="AJ84" s="251"/>
      <c r="AK84" s="249"/>
      <c r="AL84" s="251"/>
      <c r="AM84" s="249"/>
      <c r="AN84" s="251"/>
      <c r="AO84" s="249"/>
      <c r="AP84" s="251"/>
      <c r="AQ84" s="249"/>
      <c r="AR84" s="251"/>
      <c r="AS84" s="249"/>
      <c r="AT84" s="251"/>
      <c r="AU84" s="249"/>
      <c r="AV84" s="251"/>
      <c r="AW84" s="249"/>
    </row>
    <row r="85" spans="1:49" ht="102" x14ac:dyDescent="0.25">
      <c r="A85" s="413" t="s">
        <v>895</v>
      </c>
      <c r="B85" s="33" t="s">
        <v>6</v>
      </c>
      <c r="C85" s="33"/>
      <c r="D85" s="33" t="s">
        <v>312</v>
      </c>
      <c r="E85" s="420" t="s">
        <v>939</v>
      </c>
      <c r="F85" s="53" t="s">
        <v>940</v>
      </c>
      <c r="G85" s="253"/>
      <c r="H85" s="384">
        <v>10</v>
      </c>
      <c r="I85" s="74" t="str">
        <f t="shared" ref="I85" si="12">IFERROR(AVERAGE(J85,L85,N85,P85,R85,T85,V85,X85,Z85,AB85,AD85,AF85,AH85,AJ85,AL85,AN85,AP85,AR85,AT85,AV85),"")</f>
        <v/>
      </c>
      <c r="J85" s="248"/>
      <c r="K85" s="249"/>
      <c r="L85" s="248"/>
      <c r="M85" s="249"/>
      <c r="N85" s="248"/>
      <c r="O85" s="249"/>
      <c r="P85" s="248"/>
      <c r="Q85" s="249"/>
      <c r="R85" s="248"/>
      <c r="S85" s="249"/>
      <c r="T85" s="248"/>
      <c r="U85" s="249"/>
      <c r="V85" s="248"/>
      <c r="W85" s="249"/>
      <c r="X85" s="248"/>
      <c r="Y85" s="249"/>
      <c r="Z85" s="248"/>
      <c r="AA85" s="249"/>
      <c r="AB85" s="248"/>
      <c r="AC85" s="249"/>
      <c r="AD85" s="248"/>
      <c r="AE85" s="249"/>
      <c r="AF85" s="248"/>
      <c r="AG85" s="249"/>
      <c r="AH85" s="248"/>
      <c r="AI85" s="249"/>
      <c r="AJ85" s="248"/>
      <c r="AK85" s="249"/>
      <c r="AL85" s="248"/>
      <c r="AM85" s="249"/>
      <c r="AN85" s="248"/>
      <c r="AO85" s="249"/>
      <c r="AP85" s="248"/>
      <c r="AQ85" s="249"/>
      <c r="AR85" s="248"/>
      <c r="AS85" s="249"/>
      <c r="AT85" s="248"/>
      <c r="AU85" s="249"/>
      <c r="AV85" s="248"/>
      <c r="AW85" s="249"/>
    </row>
    <row r="86" spans="1:49" ht="89.25" x14ac:dyDescent="0.25">
      <c r="A86" s="413" t="s">
        <v>908</v>
      </c>
      <c r="B86" s="33" t="s">
        <v>6</v>
      </c>
      <c r="C86" s="33"/>
      <c r="D86" s="33" t="s">
        <v>312</v>
      </c>
      <c r="E86" s="420" t="s">
        <v>941</v>
      </c>
      <c r="F86" s="53" t="s">
        <v>942</v>
      </c>
      <c r="G86" s="253"/>
      <c r="H86" s="384">
        <v>10</v>
      </c>
      <c r="I86" s="74" t="str">
        <f t="shared" si="11"/>
        <v/>
      </c>
      <c r="J86" s="248"/>
      <c r="K86" s="249"/>
      <c r="L86" s="248"/>
      <c r="M86" s="249"/>
      <c r="N86" s="248"/>
      <c r="O86" s="249"/>
      <c r="P86" s="248"/>
      <c r="Q86" s="249"/>
      <c r="R86" s="248"/>
      <c r="S86" s="249"/>
      <c r="T86" s="248"/>
      <c r="U86" s="249"/>
      <c r="V86" s="248"/>
      <c r="W86" s="249"/>
      <c r="X86" s="248"/>
      <c r="Y86" s="249"/>
      <c r="Z86" s="248"/>
      <c r="AA86" s="249"/>
      <c r="AB86" s="248"/>
      <c r="AC86" s="249"/>
      <c r="AD86" s="248"/>
      <c r="AE86" s="249"/>
      <c r="AF86" s="248"/>
      <c r="AG86" s="249"/>
      <c r="AH86" s="248"/>
      <c r="AI86" s="249"/>
      <c r="AJ86" s="248"/>
      <c r="AK86" s="249"/>
      <c r="AL86" s="248"/>
      <c r="AM86" s="249"/>
      <c r="AN86" s="248"/>
      <c r="AO86" s="249"/>
      <c r="AP86" s="248"/>
      <c r="AQ86" s="249"/>
      <c r="AR86" s="248"/>
      <c r="AS86" s="249"/>
      <c r="AT86" s="248"/>
      <c r="AU86" s="249"/>
      <c r="AV86" s="248"/>
      <c r="AW86" s="249"/>
    </row>
    <row r="87" spans="1:49" s="27" customFormat="1" x14ac:dyDescent="0.25">
      <c r="A87" s="508" t="s">
        <v>588</v>
      </c>
      <c r="B87" s="509"/>
      <c r="C87" s="509"/>
      <c r="D87" s="509"/>
      <c r="E87" s="509"/>
      <c r="F87" s="509"/>
      <c r="G87" s="510"/>
      <c r="H87" s="288"/>
      <c r="I87" s="289"/>
      <c r="J87" s="250"/>
      <c r="K87" s="249"/>
      <c r="L87" s="250"/>
      <c r="M87" s="249"/>
      <c r="N87" s="250"/>
      <c r="O87" s="249"/>
      <c r="P87" s="250"/>
      <c r="Q87" s="249"/>
      <c r="R87" s="250"/>
      <c r="S87" s="249"/>
      <c r="T87" s="250"/>
      <c r="U87" s="249"/>
      <c r="V87" s="250"/>
      <c r="W87" s="249"/>
      <c r="X87" s="250"/>
      <c r="Y87" s="249"/>
      <c r="Z87" s="250"/>
      <c r="AA87" s="249"/>
      <c r="AB87" s="250"/>
      <c r="AC87" s="249"/>
      <c r="AD87" s="250"/>
      <c r="AE87" s="249"/>
      <c r="AF87" s="250"/>
      <c r="AG87" s="249"/>
      <c r="AH87" s="250"/>
      <c r="AI87" s="249"/>
      <c r="AJ87" s="250"/>
      <c r="AK87" s="249"/>
      <c r="AL87" s="250"/>
      <c r="AM87" s="249"/>
      <c r="AN87" s="250"/>
      <c r="AO87" s="249"/>
      <c r="AP87" s="250"/>
      <c r="AQ87" s="249"/>
      <c r="AR87" s="250"/>
      <c r="AS87" s="249"/>
      <c r="AT87" s="250"/>
      <c r="AU87" s="249"/>
      <c r="AV87" s="250"/>
      <c r="AW87" s="249"/>
    </row>
    <row r="88" spans="1:49" x14ac:dyDescent="0.25">
      <c r="A88" s="11"/>
      <c r="B88" s="87"/>
      <c r="C88" s="11"/>
      <c r="D88" s="87"/>
      <c r="E88" s="87"/>
      <c r="F88" s="11"/>
      <c r="G88" s="87"/>
      <c r="H88" s="11"/>
      <c r="I88" s="87"/>
    </row>
    <row r="89" spans="1:49" x14ac:dyDescent="0.25">
      <c r="A89" s="11"/>
      <c r="B89" s="87"/>
      <c r="C89" s="11"/>
      <c r="D89" s="11"/>
      <c r="E89" s="11"/>
      <c r="F89" s="11"/>
      <c r="G89" s="87"/>
      <c r="H89" s="11"/>
      <c r="I89" s="87"/>
    </row>
  </sheetData>
  <sheetProtection password="99D5" sheet="1" objects="1" scenarios="1" formatCells="0"/>
  <mergeCells count="59">
    <mergeCell ref="A4:E4"/>
    <mergeCell ref="A78:G78"/>
    <mergeCell ref="A87:G87"/>
    <mergeCell ref="A59:G59"/>
    <mergeCell ref="A68:G68"/>
    <mergeCell ref="A63:F63"/>
    <mergeCell ref="A69:F69"/>
    <mergeCell ref="A73:F73"/>
    <mergeCell ref="A79:F79"/>
    <mergeCell ref="A60:F60"/>
    <mergeCell ref="A29:G29"/>
    <mergeCell ref="A72:G72"/>
    <mergeCell ref="A62:G62"/>
    <mergeCell ref="A54:G54"/>
    <mergeCell ref="A55:F55"/>
    <mergeCell ref="A8:F8"/>
    <mergeCell ref="A48:F48"/>
    <mergeCell ref="A52:F52"/>
    <mergeCell ref="A21:F21"/>
    <mergeCell ref="A30:F30"/>
    <mergeCell ref="A36:F36"/>
    <mergeCell ref="A42:F42"/>
    <mergeCell ref="A35:G35"/>
    <mergeCell ref="A41:G41"/>
    <mergeCell ref="A47:G47"/>
    <mergeCell ref="A51:G51"/>
    <mergeCell ref="A16:G16"/>
    <mergeCell ref="A17:G17"/>
    <mergeCell ref="A20:G20"/>
    <mergeCell ref="A28:G28"/>
    <mergeCell ref="J6:K6"/>
    <mergeCell ref="A18:F18"/>
    <mergeCell ref="A6:A7"/>
    <mergeCell ref="B6:B7"/>
    <mergeCell ref="C6:C7"/>
    <mergeCell ref="D6:D7"/>
    <mergeCell ref="E6:E7"/>
    <mergeCell ref="F6:F7"/>
    <mergeCell ref="L6:M6"/>
    <mergeCell ref="N6:O6"/>
    <mergeCell ref="P6:Q6"/>
    <mergeCell ref="H5:I5"/>
    <mergeCell ref="G6:I6"/>
    <mergeCell ref="R6:S6"/>
    <mergeCell ref="T6:U6"/>
    <mergeCell ref="V6:W6"/>
    <mergeCell ref="X6:Y6"/>
    <mergeCell ref="Z6:AA6"/>
    <mergeCell ref="AB6:AC6"/>
    <mergeCell ref="AD6:AE6"/>
    <mergeCell ref="AF6:AG6"/>
    <mergeCell ref="AH6:AI6"/>
    <mergeCell ref="AJ6:AK6"/>
    <mergeCell ref="AV6:AW6"/>
    <mergeCell ref="AL6:AM6"/>
    <mergeCell ref="AN6:AO6"/>
    <mergeCell ref="AP6:AQ6"/>
    <mergeCell ref="AR6:AS6"/>
    <mergeCell ref="AT6:AU6"/>
  </mergeCells>
  <conditionalFormatting sqref="J9:AW48 J50:AW81 J87:AW87 J83:AW84">
    <cfRule type="expression" dxfId="68" priority="108">
      <formula>J$5&lt;=$F$4</formula>
    </cfRule>
  </conditionalFormatting>
  <conditionalFormatting sqref="J8:AW8">
    <cfRule type="expression" dxfId="67" priority="106">
      <formula>J$5&lt;=$F$4</formula>
    </cfRule>
  </conditionalFormatting>
  <conditionalFormatting sqref="J6:AW7">
    <cfRule type="expression" dxfId="66" priority="70">
      <formula>J$5&lt;=$F$4</formula>
    </cfRule>
  </conditionalFormatting>
  <conditionalFormatting sqref="I9">
    <cfRule type="expression" dxfId="65" priority="69">
      <formula>$G9="N/A"</formula>
    </cfRule>
  </conditionalFormatting>
  <conditionalFormatting sqref="I11">
    <cfRule type="expression" dxfId="64" priority="67">
      <formula>$G11="N/A"</formula>
    </cfRule>
  </conditionalFormatting>
  <conditionalFormatting sqref="I14">
    <cfRule type="expression" dxfId="63" priority="66">
      <formula>$G14="N/A"</formula>
    </cfRule>
  </conditionalFormatting>
  <conditionalFormatting sqref="I19">
    <cfRule type="expression" dxfId="62" priority="65">
      <formula>$G19="N/A"</formula>
    </cfRule>
  </conditionalFormatting>
  <conditionalFormatting sqref="I22">
    <cfRule type="expression" dxfId="61" priority="64">
      <formula>$G22="N/A"</formula>
    </cfRule>
  </conditionalFormatting>
  <conditionalFormatting sqref="I23">
    <cfRule type="expression" dxfId="60" priority="63">
      <formula>$G23="N/A"</formula>
    </cfRule>
  </conditionalFormatting>
  <conditionalFormatting sqref="I24">
    <cfRule type="expression" dxfId="59" priority="62">
      <formula>$G24="N/A"</formula>
    </cfRule>
  </conditionalFormatting>
  <conditionalFormatting sqref="I25">
    <cfRule type="expression" dxfId="58" priority="61">
      <formula>$G25="N/A"</formula>
    </cfRule>
  </conditionalFormatting>
  <conditionalFormatting sqref="I26">
    <cfRule type="expression" dxfId="57" priority="60">
      <formula>$G26="N/A"</formula>
    </cfRule>
  </conditionalFormatting>
  <conditionalFormatting sqref="I27">
    <cfRule type="expression" dxfId="56" priority="59">
      <formula>$G27="N/A"</formula>
    </cfRule>
  </conditionalFormatting>
  <conditionalFormatting sqref="I31">
    <cfRule type="expression" dxfId="55" priority="58">
      <formula>$G31="N/A"</formula>
    </cfRule>
  </conditionalFormatting>
  <conditionalFormatting sqref="I32">
    <cfRule type="expression" dxfId="54" priority="57">
      <formula>$G32="N/A"</formula>
    </cfRule>
  </conditionalFormatting>
  <conditionalFormatting sqref="I33">
    <cfRule type="expression" dxfId="53" priority="56">
      <formula>$G33="N/A"</formula>
    </cfRule>
  </conditionalFormatting>
  <conditionalFormatting sqref="I34">
    <cfRule type="expression" dxfId="52" priority="55">
      <formula>$G34="N/A"</formula>
    </cfRule>
  </conditionalFormatting>
  <conditionalFormatting sqref="I38">
    <cfRule type="expression" dxfId="51" priority="54">
      <formula>$G38="N/A"</formula>
    </cfRule>
  </conditionalFormatting>
  <conditionalFormatting sqref="I39">
    <cfRule type="expression" dxfId="50" priority="53">
      <formula>$G39="N/A"</formula>
    </cfRule>
  </conditionalFormatting>
  <conditionalFormatting sqref="I43">
    <cfRule type="expression" dxfId="49" priority="52">
      <formula>$G43="N/A"</formula>
    </cfRule>
  </conditionalFormatting>
  <conditionalFormatting sqref="I44">
    <cfRule type="expression" dxfId="48" priority="51">
      <formula>$G44="N/A"</formula>
    </cfRule>
  </conditionalFormatting>
  <conditionalFormatting sqref="I45">
    <cfRule type="expression" dxfId="47" priority="50">
      <formula>$G45="N/A"</formula>
    </cfRule>
  </conditionalFormatting>
  <conditionalFormatting sqref="I46">
    <cfRule type="expression" dxfId="46" priority="49">
      <formula>$G46="N/A"</formula>
    </cfRule>
  </conditionalFormatting>
  <conditionalFormatting sqref="I53">
    <cfRule type="expression" dxfId="45" priority="48">
      <formula>$G53="N/A"</formula>
    </cfRule>
  </conditionalFormatting>
  <conditionalFormatting sqref="I56">
    <cfRule type="expression" dxfId="44" priority="47">
      <formula>$G56="N/A"</formula>
    </cfRule>
  </conditionalFormatting>
  <conditionalFormatting sqref="I58">
    <cfRule type="expression" dxfId="43" priority="46">
      <formula>$G58="N/A"</formula>
    </cfRule>
  </conditionalFormatting>
  <conditionalFormatting sqref="I64">
    <cfRule type="expression" dxfId="42" priority="45">
      <formula>$G64="N/A"</formula>
    </cfRule>
  </conditionalFormatting>
  <conditionalFormatting sqref="I65">
    <cfRule type="expression" dxfId="41" priority="44">
      <formula>$G65="N/A"</formula>
    </cfRule>
  </conditionalFormatting>
  <conditionalFormatting sqref="I66">
    <cfRule type="expression" dxfId="40" priority="43">
      <formula>$G66="N/A"</formula>
    </cfRule>
  </conditionalFormatting>
  <conditionalFormatting sqref="I67">
    <cfRule type="expression" dxfId="39" priority="42">
      <formula>$G67="N/A"</formula>
    </cfRule>
  </conditionalFormatting>
  <conditionalFormatting sqref="I70">
    <cfRule type="expression" dxfId="38" priority="41">
      <formula>$G70="N/A"</formula>
    </cfRule>
  </conditionalFormatting>
  <conditionalFormatting sqref="I71">
    <cfRule type="expression" dxfId="37" priority="40">
      <formula>$G71="N/A"</formula>
    </cfRule>
  </conditionalFormatting>
  <conditionalFormatting sqref="I74">
    <cfRule type="expression" dxfId="36" priority="39">
      <formula>$G74="N/A"</formula>
    </cfRule>
  </conditionalFormatting>
  <conditionalFormatting sqref="I75">
    <cfRule type="expression" dxfId="35" priority="38">
      <formula>$G75="N/A"</formula>
    </cfRule>
  </conditionalFormatting>
  <conditionalFormatting sqref="I76">
    <cfRule type="expression" dxfId="34" priority="37">
      <formula>$G76="N/A"</formula>
    </cfRule>
  </conditionalFormatting>
  <conditionalFormatting sqref="I77">
    <cfRule type="expression" dxfId="33" priority="36">
      <formula>$G77="N/A"</formula>
    </cfRule>
  </conditionalFormatting>
  <conditionalFormatting sqref="I86">
    <cfRule type="expression" dxfId="32" priority="26">
      <formula>$G86="N/A"</formula>
    </cfRule>
  </conditionalFormatting>
  <conditionalFormatting sqref="I84">
    <cfRule type="expression" dxfId="31" priority="25">
      <formula>$G84="N/A"</formula>
    </cfRule>
  </conditionalFormatting>
  <conditionalFormatting sqref="I61">
    <cfRule type="expression" dxfId="30" priority="24">
      <formula>$G61="N/A"</formula>
    </cfRule>
  </conditionalFormatting>
  <conditionalFormatting sqref="I57">
    <cfRule type="expression" dxfId="29" priority="23">
      <formula>$G57="N/A"</formula>
    </cfRule>
  </conditionalFormatting>
  <conditionalFormatting sqref="I50">
    <cfRule type="expression" dxfId="28" priority="22">
      <formula>$G50="N/A"</formula>
    </cfRule>
  </conditionalFormatting>
  <conditionalFormatting sqref="I40">
    <cfRule type="expression" dxfId="27" priority="21">
      <formula>$G40="N/A"</formula>
    </cfRule>
  </conditionalFormatting>
  <conditionalFormatting sqref="I37">
    <cfRule type="expression" dxfId="26" priority="20">
      <formula>$G37="N/A"</formula>
    </cfRule>
  </conditionalFormatting>
  <conditionalFormatting sqref="I15">
    <cfRule type="expression" dxfId="25" priority="19">
      <formula>$G15="N/A"</formula>
    </cfRule>
  </conditionalFormatting>
  <conditionalFormatting sqref="I13">
    <cfRule type="expression" dxfId="24" priority="18">
      <formula>$G13="N/A"</formula>
    </cfRule>
  </conditionalFormatting>
  <conditionalFormatting sqref="I12">
    <cfRule type="expression" dxfId="23" priority="17">
      <formula>$G12="N/A"</formula>
    </cfRule>
  </conditionalFormatting>
  <conditionalFormatting sqref="I10">
    <cfRule type="expression" dxfId="22" priority="16">
      <formula>$G10="N/A"</formula>
    </cfRule>
  </conditionalFormatting>
  <conditionalFormatting sqref="J49:AW49">
    <cfRule type="expression" dxfId="21" priority="15">
      <formula>J$5&lt;=$F$4</formula>
    </cfRule>
  </conditionalFormatting>
  <conditionalFormatting sqref="I49">
    <cfRule type="expression" dxfId="20" priority="14">
      <formula>$G49="N/A"</formula>
    </cfRule>
  </conditionalFormatting>
  <conditionalFormatting sqref="I80">
    <cfRule type="expression" dxfId="19" priority="13">
      <formula>$G80="N/A"</formula>
    </cfRule>
  </conditionalFormatting>
  <conditionalFormatting sqref="I81">
    <cfRule type="expression" dxfId="18" priority="12">
      <formula>$G81="N/A"</formula>
    </cfRule>
  </conditionalFormatting>
  <conditionalFormatting sqref="I83">
    <cfRule type="expression" dxfId="17" priority="10">
      <formula>$G83="N/A"</formula>
    </cfRule>
  </conditionalFormatting>
  <conditionalFormatting sqref="I82">
    <cfRule type="expression" dxfId="16" priority="8">
      <formula>$G82="N/A"</formula>
    </cfRule>
  </conditionalFormatting>
  <conditionalFormatting sqref="J82:AW82">
    <cfRule type="expression" dxfId="15" priority="4">
      <formula>J$5&lt;=$F$4</formula>
    </cfRule>
  </conditionalFormatting>
  <conditionalFormatting sqref="J86:AW86">
    <cfRule type="expression" dxfId="14" priority="3">
      <formula>J$5&lt;=$F$4</formula>
    </cfRule>
  </conditionalFormatting>
  <conditionalFormatting sqref="I85">
    <cfRule type="expression" dxfId="13" priority="2">
      <formula>$G85="N/A"</formula>
    </cfRule>
  </conditionalFormatting>
  <conditionalFormatting sqref="J85:AW85">
    <cfRule type="expression" dxfId="12" priority="1">
      <formula>J$5&lt;=$F$4</formula>
    </cfRule>
  </conditionalFormatting>
  <dataValidations xWindow="1311" yWindow="410" count="8">
    <dataValidation type="textLength" allowBlank="1" showInputMessage="1" showErrorMessage="1" sqref="F44" xr:uid="{00000000-0002-0000-0500-000000000000}">
      <formula1>0</formula1>
      <formula2>1000</formula2>
    </dataValidation>
    <dataValidation type="list" allowBlank="1" showInputMessage="1" showErrorMessage="1" errorTitle="STOP!" error="insert 'N/A' only if the question is not applicable tot he employer._x000a_" prompt="insert 'N/A' if the question is not applicable to the employer." sqref="G19 G22:G27 G31:G34 G37:G40 G43:G46 G49:G50 G53 G56:G58 G61 G64:G67 G70:G71 G74:G77 G9:G15 G80" xr:uid="{00000000-0002-0000-0500-000001000000}">
      <formula1>"N/A"</formula1>
    </dataValidation>
    <dataValidation type="list" operator="equal" allowBlank="1" showInputMessage="1" showErrorMessage="1" errorTitle="STOP!" error="Insert either 5 or 0 if the question is applicable to this work location. Insert 'N/A' otherwise." prompt="Insert either 5 or 0 if the question is applicable to this work location. Insert 'N/A' otherwise." sqref="J9 J11 J14 J19 J22:J27 J31:J34 J38:J39 J43:J46 J53 J56 J58 J64:J67 J70:J71 J74:J77 L9 L11 L14 L19 L22:L27 L31:L34 L38:L39 L43:L46 L53 L56 L58 L64:L67 L70:L71 L74:L77 N9 N11 N14 N19 N22:N27 N31:N34 N38:N39 N43:N46 N53 N56 N58 N64:N67 N70:N71 N74:N77 P9 P11 P14 P19 P22:P27 P31:P34 P38:P39 P43:P46 P53 P56 P58 P64:P67 P70:P71 P74:P77 R9 R11 R14 R19 R22:R27 R31:R34 R38:R39 R43:R46 R53 R56 R58 R64:R67 R70:R71 R74:R77 T9 T11 T14 T19 T22:T27 T31:T34 T38:T39 T43:T46 T53 T56 T58 T64:T67 T70:T71 T74:T77 V9 V11 V14 V19 V22:V27 V31:V34 V38:V39 V43:V46 V53 V56 V58 V64:V67 V70:V71 V74:V77 X9 X11 X14 X19 X22:X27 X31:X34 X38:X39 X43:X46 X53 X56 X58 X64:X67 X70:X71 X74:X77 Z9 Z11 Z14 Z19 Z22:Z27 Z31:Z34 Z38:Z39 Z43:Z46 Z53 Z56 Z58 Z64:Z67 Z70:Z71 Z74:Z77 AB9 AB11 AB14 AB19 AB22:AB27 AB31:AB34 AB38:AB39 AB43:AB46 AB53 AB56 AB58 AB64:AB67 AB70:AB71 AB74:AB77 AD9 AD11 AD14 AD19 AD22:AD27 AD31:AD34 AD38:AD39 AD43:AD46 AD53 AD56 AD58 AD64:AD67 AD70:AD71 AD74:AD77 AF9 AF11 AF14 AF19 AF22:AF27 AF31:AF34 AF38:AF39 AF43:AF46 AF53 AF56 AF58 AF64:AF67 AF70:AF71 AF74:AF77 AH9 AH11 AH14 AH19 AH22:AH27 AH31:AH34 AH38:AH39 AH43:AH46 AH53 AH56 AH58 AH64:AH67 AH70:AH71 AH74:AH77 AJ9 AJ11 AJ14 AJ19 AJ22:AJ27 AJ31:AJ34 AJ38:AJ39 AJ43:AJ46 AJ53 AJ56 AJ58 AJ64:AJ67 AJ70:AJ71 AJ74:AJ77 AL9 AL11 AL14 AL19 AL22:AL27 AL31:AL34 AL38:AL39 AL43:AL46 AL53 AL56 AL58 AL64:AL67 AL70:AL71 AL74:AL77 AN9 AN11 AN14 AN19 AN22:AN27 AN31:AN34 AN38:AN39 AN43:AN46 AN53 AN56 AN58 AN64:AN67 AN70:AN71 AN74:AN77 AP9 AP11 AP14 AP19 AP22:AP27 AP31:AP34 AP38:AP39 AP43:AP46 AP53 AP56 AP58 AP64:AP67 AP70:AP71 AP74:AP77 AR9 AR11 AR14 AR19 AR22:AR27 AR31:AR34 AR38:AR39 AR43:AR46 AR53 AR56 AR58 AR64:AR67 AR70:AR71 AR74:AR77 AT9 AT11 AT14 AT19 AT22:AT27 AT31:AT34 AT38:AT39 AT43:AT46 AT53 AT56 AT58 AT64:AT67 AT70:AT71 AT74:AT77 AV9 AV11 AV14 AV19 AV22:AV27 AV31:AV34 AV38:AV39 AV43:AV46 AV53 AV56 AV58 AV64:AV67 AV70:AV71 AV74:AV77 J83 L83 N83 P83 R83 T83 V83 X83 Z83 AB83 AD83 AF83 AH83 AJ83 AL83 AN83 AP83 AR83 AT83 AV83" xr:uid="{00000000-0002-0000-0500-000002000000}">
      <formula1>"5,0,N/A"</formula1>
    </dataValidation>
    <dataValidation type="list" allowBlank="1" showInputMessage="1" showErrorMessage="1" errorTitle="STOP!" error="Insert either 10 or 0 if the question is applicable to this work location. Insert 'N/A' otherwise." prompt="Insert either 10 or 0 if the question is applicable to this work location. Insert 'N/A' otherwise." sqref="J10 J12:J13 J15 J37 J40 J49:J50 J57 J61 L10 L12:L13 L15 L37 L40 L49:L50 L57 L61 N10 N12:N13 N15 N37 N40 N49:N50 N57 N61 P10 P12:P13 P15 P37 P40 P49:P50 P57 P61 R10 R12:R13 R15 R37 R40 R49:R50 R57 R61 T10 T12:T13 T15 T37 T40 T49:T50 T57 T61 V10 V12:V13 V15 V37 V40 V49:V50 V57 V61 X10 X12:X13 X15 X37 X40 X49:X50 X57 X61 Z10 Z12:Z13 Z15 Z37 Z40 Z49:Z50 Z57 Z61 AB10 AB12:AB13 AB15 AB37 AB40 AB49:AB50 AB57 AB61 AD10 AD12:AD13 AD15 AD37 AD40 AD49:AD50 AD57 AD61 AF10 AF12:AF13 AF15 AF37 AF40 AF49:AF50 AF57 AF61 AH10 AH12:AH13 AH15 AH37 AH40 AH49:AH50 AH57 AH61 AJ10 AJ12:AJ13 AJ15 AJ37 AJ40 AJ49:AJ50 AJ57 AJ61 AL10 AL12:AL13 AL15 AL37 AL40 AL49:AL50 AL57 AL61 AN10 AN12:AN13 AN15 AN37 AN40 AN49:AN50 AN57 AN61 AP10 AP12:AP13 AP15 AP37 AP40 AP49:AP50 AP57 AP61 AR10 AR12:AR13 AR15 AR37 AR40 AR49:AR50 AR57 AR61 AT10 AT12:AT13 AT15 AT37 AT40 AT49:AT50 AT57 AT61 AV10 AV12:AV13 AV15 AV37 AV40 AV49:AV50 AV57 AV61" xr:uid="{00000000-0002-0000-0500-000003000000}">
      <formula1>"10,0,N/A"</formula1>
    </dataValidation>
    <dataValidation allowBlank="1" showInputMessage="1" showErrorMessage="1" errorTitle="STOP!" sqref="I19 I22:I27 I31:I34 I9:I15 I37:I87" xr:uid="{00000000-0002-0000-0500-000004000000}"/>
    <dataValidation type="list" operator="equal" allowBlank="1" showInputMessage="1" showErrorMessage="1" errorTitle="STOP!" error="Insert either 10 or 0 if the question is applicable to this work location. Insert 'N/A' otherwise." prompt="Insert either 10 or 0 if the question is applicable to this work location. Insert 'N/A' otherwise." sqref="P85:P86 R85:R86 T85:T86 V85:V86 X85:X86 Z85:Z86 AB85:AB86 AD85:AD86 AF85:AF86 AH85:AH86 AJ85:AJ86 AL85:AL86 AN85:AN86 AP85:AP86 AR85:AR86 AT85:AT86 AV85:AV86 J85:J86 L85:L86 J80:J81 AV80:AV81 AT80:AT81 AR80:AR81 AP80:AP81 AN80:AN81 AL80:AL81 AJ80:AJ81 AH80:AH81 AF80:AF81 AD80:AD81 AB80:AB81 Z80:Z81 X80:X81 V80:V81 T80:T81 R80:R81 P80:P81 N80:N81 L80:L81 N85:N86" xr:uid="{00000000-0002-0000-0500-000005000000}">
      <formula1>"10,0,N/A"</formula1>
    </dataValidation>
    <dataValidation type="list" allowBlank="1" showInputMessage="1" showErrorMessage="1" errorTitle="STOP!" error="Insert either 5 or 0 if the question is applicable to this work location. Insert 'N/A' otherwise." prompt="Insert either 5 or 0 if the question is applicable to this work location. Insert 'N/A' otherwise." sqref="P84 R84 T84 V84 X84 Z84 AB84 AD84 AF84 AH84 AJ84 AL84 AN84 AP84 AR84 AT84 AV84 J84 L84 J82 L82 N82 P82 R82 T82 V82 X82 Z82 AB82 AD82 AF82 AH82 AJ82 AL82 AN82 AP82 AR82 AT82 AV82 N84" xr:uid="{00000000-0002-0000-0500-000006000000}">
      <formula1>"5,0,N/A"</formula1>
    </dataValidation>
    <dataValidation type="list" allowBlank="1" showInputMessage="1" showErrorMessage="1" errorTitle="STOP!" error="insert N/A if the question is not applicable to the employer" prompt="insert N/A if the question is not applicable for the employer." sqref="G81:G86" xr:uid="{00000000-0002-0000-0500-000007000000}">
      <formula1>"N/A"</formula1>
    </dataValidation>
  </dataValidations>
  <pageMargins left="0.7" right="0.7" top="0.75" bottom="0.75" header="0.3" footer="0.3"/>
  <pageSetup paperSize="5" orientation="landscape" r:id="rId1"/>
  <ignoredErrors>
    <ignoredError sqref="I20 I68 I72 I78" evalError="1"/>
    <ignoredError sqref="L6 I41" formula="1"/>
    <ignoredError sqref="H41 H47" formulaRange="1"/>
  </ignoredError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51"/>
  <sheetViews>
    <sheetView workbookViewId="0">
      <selection activeCell="B24" sqref="B24"/>
    </sheetView>
  </sheetViews>
  <sheetFormatPr defaultRowHeight="15" x14ac:dyDescent="0.25"/>
  <cols>
    <col min="1" max="1" width="10.140625" customWidth="1"/>
    <col min="2" max="2" width="31.28515625" customWidth="1"/>
    <col min="3" max="3" width="46.85546875" customWidth="1"/>
    <col min="4" max="4" width="24.85546875" customWidth="1"/>
  </cols>
  <sheetData>
    <row r="1" spans="1:4" x14ac:dyDescent="0.25">
      <c r="A1" s="35"/>
      <c r="B1" s="35"/>
      <c r="C1" s="36"/>
      <c r="D1" s="35"/>
    </row>
    <row r="2" spans="1:4" x14ac:dyDescent="0.25">
      <c r="A2" s="35"/>
      <c r="B2" s="35"/>
      <c r="C2" s="36"/>
      <c r="D2" s="35"/>
    </row>
    <row r="3" spans="1:4" x14ac:dyDescent="0.25">
      <c r="A3" s="35"/>
      <c r="B3" s="35"/>
      <c r="C3" s="36"/>
      <c r="D3" s="35"/>
    </row>
    <row r="4" spans="1:4" x14ac:dyDescent="0.25">
      <c r="A4" s="35"/>
      <c r="B4" s="35"/>
      <c r="C4" s="36"/>
      <c r="D4" s="35"/>
    </row>
    <row r="5" spans="1:4" x14ac:dyDescent="0.25">
      <c r="A5" s="35"/>
      <c r="B5" s="35"/>
      <c r="C5" s="36"/>
      <c r="D5" s="35"/>
    </row>
    <row r="6" spans="1:4" x14ac:dyDescent="0.25">
      <c r="A6" s="35"/>
      <c r="B6" s="35"/>
      <c r="C6" s="36"/>
      <c r="D6" s="35"/>
    </row>
    <row r="7" spans="1:4" x14ac:dyDescent="0.25">
      <c r="A7" s="35"/>
      <c r="B7" s="35"/>
      <c r="C7" s="36"/>
      <c r="D7" s="35"/>
    </row>
    <row r="8" spans="1:4" x14ac:dyDescent="0.25">
      <c r="A8" s="35"/>
      <c r="B8" s="35"/>
      <c r="C8" s="36"/>
      <c r="D8" s="35"/>
    </row>
    <row r="9" spans="1:4" x14ac:dyDescent="0.25">
      <c r="A9" s="35"/>
      <c r="B9" s="35"/>
      <c r="C9" s="36"/>
      <c r="D9" s="35"/>
    </row>
    <row r="10" spans="1:4" x14ac:dyDescent="0.25">
      <c r="A10" s="35" t="s">
        <v>820</v>
      </c>
      <c r="B10" s="35"/>
      <c r="C10" s="36"/>
      <c r="D10" s="35"/>
    </row>
    <row r="11" spans="1:4" x14ac:dyDescent="0.25">
      <c r="A11" s="35"/>
      <c r="B11" s="35"/>
      <c r="C11" s="36"/>
      <c r="D11" s="35"/>
    </row>
    <row r="12" spans="1:4" x14ac:dyDescent="0.25">
      <c r="A12" s="35"/>
      <c r="B12" s="35"/>
      <c r="C12" s="36"/>
      <c r="D12" s="35"/>
    </row>
    <row r="13" spans="1:4" x14ac:dyDescent="0.25">
      <c r="A13" s="35"/>
      <c r="B13" s="35"/>
      <c r="C13" s="36"/>
      <c r="D13" s="35"/>
    </row>
    <row r="14" spans="1:4" x14ac:dyDescent="0.25">
      <c r="A14" s="35"/>
      <c r="B14" s="35"/>
      <c r="C14" s="36"/>
      <c r="D14" s="35"/>
    </row>
    <row r="15" spans="1:4" ht="9.75" customHeight="1" x14ac:dyDescent="0.25">
      <c r="A15" s="35"/>
      <c r="B15" s="35"/>
      <c r="C15" s="36"/>
      <c r="D15" s="35"/>
    </row>
    <row r="16" spans="1:4" hidden="1" x14ac:dyDescent="0.25">
      <c r="A16" s="35"/>
      <c r="B16" s="35"/>
      <c r="C16" s="36"/>
      <c r="D16" s="35"/>
    </row>
    <row r="17" spans="1:4" hidden="1" x14ac:dyDescent="0.25">
      <c r="A17" s="35"/>
      <c r="B17" s="35"/>
      <c r="C17" s="36"/>
      <c r="D17" s="35"/>
    </row>
    <row r="18" spans="1:4" hidden="1" x14ac:dyDescent="0.25">
      <c r="A18" s="35"/>
      <c r="B18" s="35"/>
      <c r="C18" s="36"/>
      <c r="D18" s="35"/>
    </row>
    <row r="19" spans="1:4" ht="7.5" customHeight="1" x14ac:dyDescent="0.25">
      <c r="A19" s="35"/>
      <c r="B19" s="35"/>
      <c r="C19" s="36"/>
      <c r="D19" s="35"/>
    </row>
    <row r="20" spans="1:4" x14ac:dyDescent="0.25">
      <c r="A20" s="35"/>
      <c r="B20" s="35"/>
      <c r="C20" s="36"/>
      <c r="D20" s="35"/>
    </row>
    <row r="21" spans="1:4" x14ac:dyDescent="0.25">
      <c r="A21" s="35"/>
      <c r="B21" s="35"/>
      <c r="C21" s="36"/>
      <c r="D21" s="35"/>
    </row>
    <row r="22" spans="1:4" ht="10.5" customHeight="1" x14ac:dyDescent="0.25">
      <c r="A22" s="35"/>
      <c r="B22" s="35"/>
      <c r="C22" s="36"/>
      <c r="D22" s="35"/>
    </row>
    <row r="23" spans="1:4" ht="38.25" x14ac:dyDescent="0.25">
      <c r="A23" s="47" t="s">
        <v>458</v>
      </c>
      <c r="B23" s="48" t="s">
        <v>133</v>
      </c>
      <c r="C23" s="354" t="s">
        <v>715</v>
      </c>
      <c r="D23" s="366"/>
    </row>
    <row r="24" spans="1:4" ht="38.25" x14ac:dyDescent="0.25">
      <c r="A24" s="47" t="s">
        <v>459</v>
      </c>
      <c r="B24" s="48" t="s">
        <v>103</v>
      </c>
      <c r="C24" s="354" t="s">
        <v>715</v>
      </c>
      <c r="D24" s="366"/>
    </row>
    <row r="25" spans="1:4" ht="38.25" x14ac:dyDescent="0.25">
      <c r="A25" s="47" t="s">
        <v>460</v>
      </c>
      <c r="B25" s="48" t="s">
        <v>104</v>
      </c>
      <c r="C25" s="354" t="s">
        <v>715</v>
      </c>
      <c r="D25" s="366"/>
    </row>
    <row r="26" spans="1:4" ht="25.5" x14ac:dyDescent="0.25">
      <c r="A26" s="47" t="s">
        <v>461</v>
      </c>
      <c r="B26" s="48" t="s">
        <v>105</v>
      </c>
      <c r="C26" s="354" t="s">
        <v>715</v>
      </c>
      <c r="D26" s="366"/>
    </row>
    <row r="27" spans="1:4" ht="38.25" x14ac:dyDescent="0.25">
      <c r="A27" s="47" t="s">
        <v>462</v>
      </c>
      <c r="B27" s="48" t="s">
        <v>716</v>
      </c>
      <c r="C27" s="354" t="s">
        <v>715</v>
      </c>
      <c r="D27" s="366"/>
    </row>
    <row r="28" spans="1:4" ht="38.25" x14ac:dyDescent="0.25">
      <c r="A28" s="47" t="s">
        <v>463</v>
      </c>
      <c r="B28" s="48" t="s">
        <v>106</v>
      </c>
      <c r="C28" s="354" t="s">
        <v>715</v>
      </c>
      <c r="D28" s="366"/>
    </row>
    <row r="29" spans="1:4" ht="25.5" x14ac:dyDescent="0.25">
      <c r="A29" s="47" t="s">
        <v>464</v>
      </c>
      <c r="B29" s="48" t="s">
        <v>107</v>
      </c>
      <c r="C29" s="354" t="s">
        <v>715</v>
      </c>
      <c r="D29" s="366"/>
    </row>
    <row r="30" spans="1:4" ht="38.25" x14ac:dyDescent="0.25">
      <c r="A30" s="379" t="s">
        <v>465</v>
      </c>
      <c r="B30" s="32" t="s">
        <v>108</v>
      </c>
      <c r="C30" s="354" t="s">
        <v>715</v>
      </c>
      <c r="D30" s="366"/>
    </row>
    <row r="31" spans="1:4" ht="38.25" x14ac:dyDescent="0.25">
      <c r="A31" s="379" t="s">
        <v>688</v>
      </c>
      <c r="B31" s="32" t="s">
        <v>689</v>
      </c>
      <c r="C31" s="354" t="s">
        <v>715</v>
      </c>
      <c r="D31" s="366"/>
    </row>
    <row r="32" spans="1:4" ht="25.5" x14ac:dyDescent="0.25">
      <c r="A32" s="379" t="s">
        <v>690</v>
      </c>
      <c r="B32" s="32" t="s">
        <v>691</v>
      </c>
      <c r="C32" s="354" t="s">
        <v>715</v>
      </c>
      <c r="D32" s="366"/>
    </row>
    <row r="33" spans="1:4" ht="38.25" x14ac:dyDescent="0.25">
      <c r="A33" s="379" t="s">
        <v>692</v>
      </c>
      <c r="B33" s="32" t="s">
        <v>693</v>
      </c>
      <c r="C33" s="354" t="s">
        <v>715</v>
      </c>
      <c r="D33" s="366"/>
    </row>
    <row r="34" spans="1:4" ht="38.25" x14ac:dyDescent="0.25">
      <c r="A34" s="379" t="s">
        <v>694</v>
      </c>
      <c r="B34" s="32" t="s">
        <v>695</v>
      </c>
      <c r="C34" s="354" t="s">
        <v>715</v>
      </c>
      <c r="D34" s="366"/>
    </row>
    <row r="35" spans="1:4" x14ac:dyDescent="0.25">
      <c r="A35" s="518" t="s">
        <v>747</v>
      </c>
      <c r="B35" s="519"/>
      <c r="C35" s="367">
        <f>SafetyClimateScoreCalculation!E18</f>
        <v>0</v>
      </c>
      <c r="D35" s="168"/>
    </row>
    <row r="36" spans="1:4" ht="241.5" customHeight="1" x14ac:dyDescent="0.25">
      <c r="A36" s="380"/>
      <c r="B36" s="381"/>
      <c r="C36" s="381"/>
      <c r="D36" s="381"/>
    </row>
    <row r="37" spans="1:4" ht="27.75" customHeight="1" x14ac:dyDescent="0.25">
      <c r="A37" s="520"/>
      <c r="B37" s="520"/>
      <c r="C37" s="520"/>
      <c r="D37" s="520"/>
    </row>
    <row r="38" spans="1:4" ht="24.75" customHeight="1" x14ac:dyDescent="0.25">
      <c r="A38" s="382"/>
      <c r="B38" s="382"/>
      <c r="C38" s="382"/>
      <c r="D38" s="382"/>
    </row>
    <row r="39" spans="1:4" x14ac:dyDescent="0.25">
      <c r="A39" s="521" t="s">
        <v>560</v>
      </c>
      <c r="B39" s="521"/>
      <c r="C39" s="521"/>
      <c r="D39" s="522"/>
    </row>
    <row r="40" spans="1:4" x14ac:dyDescent="0.25">
      <c r="A40" s="88"/>
      <c r="B40" s="93" t="s">
        <v>0</v>
      </c>
      <c r="C40" s="94"/>
      <c r="D40" s="94" t="s">
        <v>1</v>
      </c>
    </row>
    <row r="41" spans="1:4" ht="76.5" x14ac:dyDescent="0.25">
      <c r="A41" s="44"/>
      <c r="B41" s="32" t="s">
        <v>134</v>
      </c>
      <c r="C41" s="284" t="str">
        <f>IFERROR(IF('Worker Interview'!AH25="N/A","N/A",'Worker Interview'!AI25/'Worker Interview'!$C$4),"")</f>
        <v/>
      </c>
      <c r="D41" s="366"/>
    </row>
    <row r="42" spans="1:4" ht="76.5" x14ac:dyDescent="0.25">
      <c r="A42" s="44"/>
      <c r="B42" s="32" t="s">
        <v>135</v>
      </c>
      <c r="C42" s="284" t="str">
        <f>IFERROR(IF('Worker Interview'!AH26="N/A","N/A",'Worker Interview'!AI26/'Worker Interview'!$C$4),"")</f>
        <v/>
      </c>
      <c r="D42" s="366"/>
    </row>
    <row r="43" spans="1:4" x14ac:dyDescent="0.25">
      <c r="A43" s="523" t="s">
        <v>559</v>
      </c>
      <c r="B43" s="521"/>
      <c r="C43" s="521"/>
      <c r="D43" s="522"/>
    </row>
    <row r="44" spans="1:4" ht="107.25" customHeight="1" x14ac:dyDescent="0.25">
      <c r="A44" s="524"/>
      <c r="B44" s="525"/>
      <c r="C44" s="368"/>
      <c r="D44" s="368"/>
    </row>
    <row r="45" spans="1:4" x14ac:dyDescent="0.25">
      <c r="A45" s="526" t="s">
        <v>136</v>
      </c>
      <c r="B45" s="527"/>
      <c r="C45" s="383"/>
      <c r="D45" s="369"/>
    </row>
    <row r="46" spans="1:4" x14ac:dyDescent="0.25">
      <c r="A46" s="516" t="s">
        <v>40</v>
      </c>
      <c r="B46" s="517"/>
      <c r="C46" s="370" t="str">
        <f>IF((AND(C35&lt;&gt;"",D41&lt;&gt;"",D42&lt;&gt;"",C45&lt;&gt;"")),"COMPLETE","INCOMPLETE")</f>
        <v>INCOMPLETE</v>
      </c>
      <c r="D46" s="168"/>
    </row>
    <row r="51" spans="10:10" x14ac:dyDescent="0.25">
      <c r="J51" s="335"/>
    </row>
  </sheetData>
  <sheetProtection algorithmName="SHA-512" hashValue="pkRdXpTgcH++qvyn8gxFwky16w/b4l7Fdx5D4wESQk8oc9cUFmNU+EFAzj3wEdAekY8L49pIRT7Y5w0BdjAWRg==" saltValue="JMe4XMwKZK3Dr2xSQbtaIA==" spinCount="100000" sheet="1" objects="1" scenarios="1" formatCells="0"/>
  <mergeCells count="7">
    <mergeCell ref="A46:B46"/>
    <mergeCell ref="A35:B35"/>
    <mergeCell ref="A37:D37"/>
    <mergeCell ref="A39:D39"/>
    <mergeCell ref="A43:D43"/>
    <mergeCell ref="A44:B44"/>
    <mergeCell ref="A45:B45"/>
  </mergeCells>
  <conditionalFormatting sqref="C45">
    <cfRule type="expression" dxfId="11" priority="1">
      <formula>$C$45=""</formula>
    </cfRule>
    <cfRule type="expression" dxfId="10" priority="2">
      <formula>$C$45="Reactive"</formula>
    </cfRule>
    <cfRule type="expression" dxfId="9" priority="3">
      <formula>$C$45="Calculative"</formula>
    </cfRule>
    <cfRule type="expression" dxfId="8" priority="4">
      <formula>$C$45="Proactive"</formula>
    </cfRule>
    <cfRule type="expression" dxfId="7" priority="5">
      <formula>$C$45="Generative"</formula>
    </cfRule>
  </conditionalFormatting>
  <dataValidations count="1">
    <dataValidation type="list" allowBlank="1" showInputMessage="1" showErrorMessage="1" prompt="Please select from Drop-Down list." sqref="C23:C34" xr:uid="{00000000-0002-0000-0600-000000000000}">
      <formula1>Score</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SafetyClimateScoreCalculation!$G$6:$G$10</xm:f>
          </x14:formula1>
          <xm:sqref>C45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5:G27"/>
  <sheetViews>
    <sheetView workbookViewId="0">
      <selection activeCell="M17" sqref="M17"/>
    </sheetView>
  </sheetViews>
  <sheetFormatPr defaultColWidth="9.140625" defaultRowHeight="12.75" x14ac:dyDescent="0.2"/>
  <cols>
    <col min="1" max="1" width="9.140625" style="371"/>
    <col min="2" max="2" width="12.7109375" style="371" bestFit="1" customWidth="1"/>
    <col min="3" max="3" width="9.140625" style="371"/>
    <col min="4" max="4" width="13.7109375" style="371" bestFit="1" customWidth="1"/>
    <col min="5" max="5" width="12.85546875" style="371" bestFit="1" customWidth="1"/>
    <col min="6" max="6" width="9.140625" style="371"/>
    <col min="7" max="7" width="29.85546875" style="371" customWidth="1"/>
    <col min="8" max="16384" width="9.140625" style="371"/>
  </cols>
  <sheetData>
    <row r="5" spans="2:7" s="372" customFormat="1" x14ac:dyDescent="0.25">
      <c r="B5" s="373" t="s">
        <v>717</v>
      </c>
      <c r="D5" s="374" t="s">
        <v>718</v>
      </c>
      <c r="E5" s="375" t="s">
        <v>719</v>
      </c>
      <c r="G5" s="374" t="s">
        <v>761</v>
      </c>
    </row>
    <row r="6" spans="2:7" ht="15" x14ac:dyDescent="0.25">
      <c r="B6" s="11" t="s">
        <v>715</v>
      </c>
      <c r="D6" s="11" t="s">
        <v>458</v>
      </c>
      <c r="E6" s="11">
        <f>IF('O-Safety Culture'!C23="0 (0%-20%)",0,IF('O-Safety Culture'!C23="1 (21%-40%)",1,IF('O-Safety Culture'!C23="2 (41%-60%)",2,IF('O-Safety Culture'!C23="3 (61%-80%)",3,IF('O-Safety Culture'!C23="4 (81%-100%)",4,"")))))</f>
        <v>0</v>
      </c>
      <c r="G6" s="11"/>
    </row>
    <row r="7" spans="2:7" ht="15" x14ac:dyDescent="0.25">
      <c r="B7" s="11" t="s">
        <v>720</v>
      </c>
      <c r="D7" s="11" t="s">
        <v>459</v>
      </c>
      <c r="E7" s="11">
        <f>IF('O-Safety Culture'!C24="0 (0%-20%)",0,IF('O-Safety Culture'!C24="1 (21%-40%)",1,IF('O-Safety Culture'!C24="2 (41%-60%)",2,IF('O-Safety Culture'!C24="3 (61%-80%)",3,IF('O-Safety Culture'!C24="4 (81%-100%)",4,"")))))</f>
        <v>0</v>
      </c>
      <c r="G7" s="11" t="s">
        <v>762</v>
      </c>
    </row>
    <row r="8" spans="2:7" ht="15" x14ac:dyDescent="0.25">
      <c r="B8" s="11" t="s">
        <v>721</v>
      </c>
      <c r="D8" s="11" t="s">
        <v>460</v>
      </c>
      <c r="E8" s="11">
        <f>IF('O-Safety Culture'!C25="0 (0%-20%)",0,IF('O-Safety Culture'!C25="1 (21%-40%)",1,IF('O-Safety Culture'!C25="2 (41%-60%)",2,IF('O-Safety Culture'!C25="3 (61%-80%)",3,IF('O-Safety Culture'!C25="4 (81%-100%)",4,"")))))</f>
        <v>0</v>
      </c>
      <c r="G8" s="11" t="s">
        <v>763</v>
      </c>
    </row>
    <row r="9" spans="2:7" ht="15" x14ac:dyDescent="0.25">
      <c r="B9" s="11" t="s">
        <v>722</v>
      </c>
      <c r="D9" s="11" t="s">
        <v>461</v>
      </c>
      <c r="E9" s="11">
        <f>IF('O-Safety Culture'!C26="0 (0%-20%)",0,IF('O-Safety Culture'!C26="1 (21%-40%)",1,IF('O-Safety Culture'!C26="2 (41%-60%)",2,IF('O-Safety Culture'!C26="3 (61%-80%)",3,IF('O-Safety Culture'!C26="4 (81%-100%)",4,"")))))</f>
        <v>0</v>
      </c>
      <c r="G9" s="11" t="s">
        <v>764</v>
      </c>
    </row>
    <row r="10" spans="2:7" ht="15" x14ac:dyDescent="0.25">
      <c r="B10" s="11" t="s">
        <v>723</v>
      </c>
      <c r="D10" s="11" t="s">
        <v>462</v>
      </c>
      <c r="E10" s="11">
        <f>IF('O-Safety Culture'!C27="0 (0%-20%)",0,IF('O-Safety Culture'!C27="1 (21%-40%)",1,IF('O-Safety Culture'!C27="2 (41%-60%)",2,IF('O-Safety Culture'!C27="3 (61%-80%)",3,IF('O-Safety Culture'!C27="4 (81%-100%)",4,"")))))</f>
        <v>0</v>
      </c>
      <c r="G10" s="11" t="s">
        <v>765</v>
      </c>
    </row>
    <row r="11" spans="2:7" ht="15" x14ac:dyDescent="0.25">
      <c r="D11" s="11" t="s">
        <v>463</v>
      </c>
      <c r="E11" s="11">
        <f>IF('O-Safety Culture'!C28="0 (0%-20%)",0,IF('O-Safety Culture'!C28="1 (21%-40%)",1,IF('O-Safety Culture'!C28="2 (41%-60%)",2,IF('O-Safety Culture'!C28="3 (61%-80%)",3,IF('O-Safety Culture'!C28="4 (81%-100%)",4,"")))))</f>
        <v>0</v>
      </c>
    </row>
    <row r="12" spans="2:7" ht="15" x14ac:dyDescent="0.25">
      <c r="D12" s="11" t="s">
        <v>464</v>
      </c>
      <c r="E12" s="11">
        <f>IF('O-Safety Culture'!C29="0 (0%-20%)",0,IF('O-Safety Culture'!C29="1 (21%-40%)",1,IF('O-Safety Culture'!C29="2 (41%-60%)",2,IF('O-Safety Culture'!C29="3 (61%-80%)",3,IF('O-Safety Culture'!C29="4 (81%-100%)",4,"")))))</f>
        <v>0</v>
      </c>
    </row>
    <row r="13" spans="2:7" ht="15" x14ac:dyDescent="0.25">
      <c r="D13" s="11" t="s">
        <v>465</v>
      </c>
      <c r="E13" s="11">
        <f>IF('O-Safety Culture'!C30="0 (0%-20%)",0,IF('O-Safety Culture'!C30="1 (21%-40%)",1,IF('O-Safety Culture'!C30="2 (41%-60%)",2,IF('O-Safety Culture'!C30="3 (61%-80%)",3,IF('O-Safety Culture'!C30="4 (81%-100%)",4,"")))))</f>
        <v>0</v>
      </c>
    </row>
    <row r="14" spans="2:7" ht="15" x14ac:dyDescent="0.25">
      <c r="D14" s="11" t="s">
        <v>688</v>
      </c>
      <c r="E14" s="11">
        <f>IF('O-Safety Culture'!C31="0 (0%-20%)",0,IF('O-Safety Culture'!C31="1 (21%-40%)",1,IF('O-Safety Culture'!C31="2 (41%-60%)",2,IF('O-Safety Culture'!C31="3 (61%-80%)",3,IF('O-Safety Culture'!C31="4 (81%-100%)",4,"")))))</f>
        <v>0</v>
      </c>
    </row>
    <row r="15" spans="2:7" ht="15" x14ac:dyDescent="0.25">
      <c r="D15" s="11" t="s">
        <v>690</v>
      </c>
      <c r="E15" s="11">
        <f>IF('O-Safety Culture'!C32="0 (0%-20%)",0,IF('O-Safety Culture'!C32="1 (21%-40%)",1,IF('O-Safety Culture'!C32="2 (41%-60%)",2,IF('O-Safety Culture'!C32="3 (61%-80%)",3,IF('O-Safety Culture'!C32="4 (81%-100%)",4,"")))))</f>
        <v>0</v>
      </c>
    </row>
    <row r="16" spans="2:7" ht="15" x14ac:dyDescent="0.25">
      <c r="D16" s="11" t="s">
        <v>692</v>
      </c>
      <c r="E16" s="11">
        <f>IF('O-Safety Culture'!C33="0 (0%-20%)",0,IF('O-Safety Culture'!C33="1 (21%-40%)",1,IF('O-Safety Culture'!C33="2 (41%-60%)",2,IF('O-Safety Culture'!C33="3 (61%-80%)",3,IF('O-Safety Culture'!C33="4 (81%-100%)",4,"")))))</f>
        <v>0</v>
      </c>
    </row>
    <row r="17" spans="4:5" ht="15" x14ac:dyDescent="0.25">
      <c r="D17" s="11" t="s">
        <v>694</v>
      </c>
      <c r="E17" s="11">
        <f>IF('O-Safety Culture'!C34="0 (0%-20%)",0,IF('O-Safety Culture'!C34="1 (21%-40%)",1,IF('O-Safety Culture'!C34="2 (41%-60%)",2,IF('O-Safety Culture'!C34="3 (61%-80%)",3,IF('O-Safety Culture'!C34="4 (81%-100%)",4,"")))))</f>
        <v>0</v>
      </c>
    </row>
    <row r="18" spans="4:5" ht="15" x14ac:dyDescent="0.25">
      <c r="D18" s="25" t="s">
        <v>724</v>
      </c>
      <c r="E18" s="376">
        <f>SUM(E6:E17)/12</f>
        <v>0</v>
      </c>
    </row>
    <row r="20" spans="4:5" ht="12.75" customHeight="1" x14ac:dyDescent="0.2"/>
    <row r="24" spans="4:5" ht="12.75" customHeight="1" x14ac:dyDescent="0.2"/>
    <row r="27" spans="4:5" ht="12.75" customHeight="1" x14ac:dyDescent="0.2"/>
  </sheetData>
  <sheetProtection sheet="1" objects="1" scenarios="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CT32"/>
  <sheetViews>
    <sheetView showGridLines="0" zoomScaleNormal="100" workbookViewId="0">
      <pane ySplit="10" topLeftCell="A11" activePane="bottomLeft" state="frozen"/>
      <selection activeCell="D5" sqref="D5"/>
      <selection pane="bottomLeft" activeCell="E11" sqref="E11"/>
    </sheetView>
  </sheetViews>
  <sheetFormatPr defaultColWidth="9.140625" defaultRowHeight="14.25" x14ac:dyDescent="0.2"/>
  <cols>
    <col min="1" max="1" width="8" style="1" customWidth="1"/>
    <col min="2" max="2" width="37.5703125" style="1" customWidth="1"/>
    <col min="3" max="3" width="48.42578125" style="2" customWidth="1"/>
    <col min="4" max="4" width="33.85546875" style="2" customWidth="1"/>
    <col min="5" max="5" width="26.85546875" style="1" customWidth="1"/>
    <col min="6" max="6" width="11.7109375" style="1" hidden="1" customWidth="1"/>
    <col min="7" max="7" width="4.28515625" style="1" hidden="1" customWidth="1"/>
    <col min="8" max="8" width="12.28515625" style="1" hidden="1" customWidth="1"/>
    <col min="9" max="9" width="4.28515625" style="1" hidden="1" customWidth="1"/>
    <col min="10" max="10" width="13" style="1" hidden="1" customWidth="1"/>
    <col min="11" max="11" width="4.42578125" style="1" hidden="1" customWidth="1"/>
    <col min="12" max="12" width="13.140625" style="1" hidden="1" customWidth="1"/>
    <col min="13" max="13" width="4.42578125" style="1" hidden="1" customWidth="1"/>
    <col min="14" max="14" width="9.42578125" style="1" hidden="1" customWidth="1"/>
    <col min="15" max="15" width="4.42578125" style="1" hidden="1" customWidth="1"/>
    <col min="16" max="16" width="11" style="1" hidden="1" customWidth="1"/>
    <col min="17" max="17" width="4.42578125" style="1" hidden="1" customWidth="1"/>
    <col min="18" max="18" width="10.28515625" style="1" hidden="1" customWidth="1"/>
    <col min="19" max="19" width="4.28515625" style="1" hidden="1" customWidth="1"/>
    <col min="20" max="20" width="7.140625" style="1" hidden="1" customWidth="1"/>
    <col min="21" max="21" width="4.42578125" style="1" hidden="1" customWidth="1"/>
    <col min="22" max="22" width="9.85546875" style="1" hidden="1" customWidth="1"/>
    <col min="23" max="23" width="4.28515625" style="1" hidden="1" customWidth="1"/>
    <col min="24" max="24" width="11.85546875" style="1" hidden="1" customWidth="1"/>
    <col min="25" max="25" width="4.42578125" style="1" hidden="1" customWidth="1"/>
    <col min="26" max="26" width="7.85546875" style="1" hidden="1" customWidth="1"/>
    <col min="27" max="27" width="4.42578125" style="1" hidden="1" customWidth="1"/>
    <col min="28" max="28" width="11" style="1" hidden="1" customWidth="1"/>
    <col min="29" max="29" width="2" style="1" hidden="1" customWidth="1"/>
    <col min="30" max="30" width="10.28515625" style="1" hidden="1" customWidth="1"/>
    <col min="31" max="31" width="3" style="1" hidden="1" customWidth="1"/>
    <col min="32" max="32" width="6.85546875" style="1" hidden="1" customWidth="1"/>
    <col min="33" max="33" width="2" style="1" hidden="1" customWidth="1"/>
    <col min="34" max="34" width="4.28515625" style="197" bestFit="1" customWidth="1"/>
    <col min="35" max="35" width="12.7109375" style="60" customWidth="1"/>
    <col min="36" max="36" width="12.28515625" style="60" customWidth="1"/>
    <col min="37" max="38" width="13.42578125" style="60" customWidth="1"/>
    <col min="39" max="43" width="8.5703125" style="164" bestFit="1" customWidth="1"/>
    <col min="44" max="46" width="8.5703125" style="176" bestFit="1" customWidth="1"/>
    <col min="47" max="98" width="8.5703125" style="164" bestFit="1" customWidth="1"/>
    <col min="99" max="16384" width="9.140625" style="164"/>
  </cols>
  <sheetData>
    <row r="2" spans="1:98" x14ac:dyDescent="0.2">
      <c r="AI2" s="59"/>
      <c r="AJ2" s="59"/>
      <c r="AK2" s="59"/>
      <c r="AL2" s="59"/>
      <c r="AM2" s="174"/>
    </row>
    <row r="3" spans="1:98" x14ac:dyDescent="0.2">
      <c r="AI3" s="59"/>
      <c r="AJ3" s="59"/>
      <c r="AK3" s="59"/>
      <c r="AL3" s="59"/>
      <c r="AM3" s="175"/>
    </row>
    <row r="4" spans="1:98" ht="15" customHeight="1" x14ac:dyDescent="0.2">
      <c r="A4" s="538" t="s">
        <v>702</v>
      </c>
      <c r="B4" s="538"/>
      <c r="C4" s="262">
        <v>0</v>
      </c>
      <c r="AI4" s="59"/>
      <c r="AJ4" s="59"/>
      <c r="AK4" s="59"/>
      <c r="AL4" s="59"/>
      <c r="AM4" s="175"/>
    </row>
    <row r="5" spans="1:98" ht="15" customHeight="1" x14ac:dyDescent="0.2">
      <c r="A5" s="347" t="s">
        <v>703</v>
      </c>
      <c r="B5" s="347"/>
      <c r="C5" s="263">
        <v>0</v>
      </c>
      <c r="AI5" s="59"/>
      <c r="AJ5" s="59"/>
      <c r="AK5" s="59"/>
      <c r="AL5" s="59"/>
      <c r="AM5" s="175"/>
    </row>
    <row r="6" spans="1:98" ht="15" customHeight="1" x14ac:dyDescent="0.25">
      <c r="A6" s="348" t="s">
        <v>729</v>
      </c>
      <c r="B6" s="348"/>
      <c r="C6" s="264">
        <v>0</v>
      </c>
      <c r="E6" s="218"/>
      <c r="F6" s="217" t="s">
        <v>666</v>
      </c>
      <c r="G6" s="217">
        <f>SUMIFS($AI$11:$AI$27,G11:G27,"X")</f>
        <v>0</v>
      </c>
      <c r="H6" s="219"/>
      <c r="I6" s="217">
        <f>SUMIFS($AI$11:$AI$27,I11:I27,"X")</f>
        <v>0</v>
      </c>
      <c r="J6" s="219"/>
      <c r="K6" s="217">
        <f>SUMIFS($AI$11:$AI$27,K11:K27,"X")</f>
        <v>0</v>
      </c>
      <c r="L6" s="219"/>
      <c r="M6" s="217">
        <f>SUMIFS($AI$11:$AI$27,M11:M27,"X")</f>
        <v>0</v>
      </c>
      <c r="N6" s="219"/>
      <c r="O6" s="217">
        <f>SUMIFS($AI$11:$AI$27,O11:O27,"X")</f>
        <v>0</v>
      </c>
      <c r="P6" s="219"/>
      <c r="Q6" s="217">
        <f>SUMIFS($AI$11:$AI$27,Q11:Q27,"X")</f>
        <v>0</v>
      </c>
      <c r="R6" s="219"/>
      <c r="S6" s="217">
        <f>SUMIFS($AJ$11:$AJ$27,S11:S27,"X")</f>
        <v>0</v>
      </c>
      <c r="T6" s="219"/>
      <c r="U6" s="217">
        <f>SUMIFS($AI$11:$AI$27,U11:U27,"X")</f>
        <v>0</v>
      </c>
      <c r="V6" s="219"/>
      <c r="W6" s="217">
        <f>SUMIFS($AI$11:$AI$27,W11:W27,"X")</f>
        <v>0</v>
      </c>
      <c r="X6" s="219"/>
      <c r="Y6" s="217">
        <f>SUMIFS($AI$11:$AI$27,Y11:Y27,"X")</f>
        <v>0</v>
      </c>
      <c r="Z6" s="219"/>
      <c r="AA6" s="217">
        <f>SUMIFS($AI$11:$AI$27,AA11:AA27,"X")</f>
        <v>0</v>
      </c>
      <c r="AB6" s="219"/>
      <c r="AC6" s="217">
        <f>SUMIFS($AI$11:$AI$27,AC11:AC27,"X")</f>
        <v>0</v>
      </c>
      <c r="AD6" s="219"/>
      <c r="AE6" s="217">
        <f>SUMIFS($AK$11:$AK$27,AE11:AE27,"X")</f>
        <v>0</v>
      </c>
      <c r="AF6" s="219"/>
      <c r="AG6" s="217">
        <f>SUMIFS($AI$11:$AI$27,AG11:AG27,"X")</f>
        <v>0</v>
      </c>
      <c r="AI6" s="59"/>
      <c r="AJ6" s="59"/>
      <c r="AK6" s="59"/>
      <c r="AL6" s="59"/>
      <c r="AM6" s="175"/>
    </row>
    <row r="7" spans="1:98" ht="15" customHeight="1" x14ac:dyDescent="0.25">
      <c r="F7" s="227" t="s">
        <v>665</v>
      </c>
      <c r="G7" s="216">
        <f>$C$4*G8</f>
        <v>0</v>
      </c>
      <c r="H7" s="215"/>
      <c r="I7" s="215">
        <f>$C$4*I8</f>
        <v>0</v>
      </c>
      <c r="J7" s="215"/>
      <c r="K7" s="215">
        <f>$C$4*K8</f>
        <v>0</v>
      </c>
      <c r="L7" s="215"/>
      <c r="M7" s="215">
        <f>$C$4*M8</f>
        <v>0</v>
      </c>
      <c r="N7" s="215"/>
      <c r="O7" s="215">
        <f>$C$4*O8</f>
        <v>0</v>
      </c>
      <c r="P7" s="215"/>
      <c r="Q7" s="215">
        <f>$C$4*Q8</f>
        <v>0</v>
      </c>
      <c r="R7" s="215"/>
      <c r="S7" s="215">
        <f>$C$5*S8</f>
        <v>0</v>
      </c>
      <c r="T7" s="215"/>
      <c r="U7" s="215">
        <f>$C$4*U8</f>
        <v>0</v>
      </c>
      <c r="V7" s="215"/>
      <c r="W7" s="215">
        <f>$C$4*W8</f>
        <v>0</v>
      </c>
      <c r="X7" s="215"/>
      <c r="Y7" s="215">
        <f>$C$4*Y8</f>
        <v>0</v>
      </c>
      <c r="Z7" s="215"/>
      <c r="AA7" s="215">
        <f>$C$4*AA8</f>
        <v>0</v>
      </c>
      <c r="AB7" s="215"/>
      <c r="AC7" s="215">
        <f>$C$4*AC8</f>
        <v>0</v>
      </c>
      <c r="AD7" s="215"/>
      <c r="AE7" s="215">
        <f>$C$6*AE8</f>
        <v>0</v>
      </c>
      <c r="AF7" s="215"/>
      <c r="AG7" s="215">
        <f>$C$4*AG8</f>
        <v>0</v>
      </c>
      <c r="AH7" s="198"/>
      <c r="AM7" s="151" t="s">
        <v>638</v>
      </c>
      <c r="AN7" s="151" t="s">
        <v>638</v>
      </c>
      <c r="AO7" s="151" t="s">
        <v>638</v>
      </c>
      <c r="AP7" s="151" t="s">
        <v>638</v>
      </c>
      <c r="AQ7" s="151" t="s">
        <v>638</v>
      </c>
      <c r="AR7" s="151" t="s">
        <v>638</v>
      </c>
      <c r="AS7" s="151" t="s">
        <v>638</v>
      </c>
      <c r="AT7" s="151" t="s">
        <v>638</v>
      </c>
      <c r="AU7" s="151" t="s">
        <v>638</v>
      </c>
      <c r="AV7" s="151" t="s">
        <v>638</v>
      </c>
      <c r="AW7" s="151" t="s">
        <v>638</v>
      </c>
      <c r="AX7" s="151" t="s">
        <v>638</v>
      </c>
      <c r="AY7" s="151" t="s">
        <v>638</v>
      </c>
      <c r="AZ7" s="151" t="s">
        <v>638</v>
      </c>
      <c r="BA7" s="151" t="s">
        <v>638</v>
      </c>
      <c r="BB7" s="151" t="s">
        <v>638</v>
      </c>
      <c r="BC7" s="151" t="s">
        <v>638</v>
      </c>
      <c r="BD7" s="151" t="s">
        <v>638</v>
      </c>
      <c r="BE7" s="151" t="s">
        <v>638</v>
      </c>
      <c r="BF7" s="151" t="s">
        <v>638</v>
      </c>
      <c r="BG7" s="151" t="s">
        <v>638</v>
      </c>
      <c r="BH7" s="151" t="s">
        <v>638</v>
      </c>
      <c r="BI7" s="151" t="s">
        <v>638</v>
      </c>
      <c r="BJ7" s="151" t="s">
        <v>638</v>
      </c>
      <c r="BK7" s="151" t="s">
        <v>638</v>
      </c>
      <c r="BL7" s="151" t="s">
        <v>638</v>
      </c>
      <c r="BM7" s="151" t="s">
        <v>638</v>
      </c>
      <c r="BN7" s="151" t="s">
        <v>638</v>
      </c>
      <c r="BO7" s="151" t="s">
        <v>638</v>
      </c>
      <c r="BP7" s="151" t="s">
        <v>638</v>
      </c>
      <c r="BQ7" s="151" t="s">
        <v>638</v>
      </c>
      <c r="BR7" s="151" t="s">
        <v>638</v>
      </c>
      <c r="BS7" s="151" t="s">
        <v>638</v>
      </c>
      <c r="BT7" s="151" t="s">
        <v>638</v>
      </c>
      <c r="BU7" s="151" t="s">
        <v>638</v>
      </c>
      <c r="BV7" s="151" t="s">
        <v>638</v>
      </c>
      <c r="BW7" s="151" t="s">
        <v>638</v>
      </c>
      <c r="BX7" s="151" t="s">
        <v>638</v>
      </c>
      <c r="BY7" s="151" t="s">
        <v>638</v>
      </c>
      <c r="BZ7" s="151" t="s">
        <v>638</v>
      </c>
      <c r="CA7" s="151" t="s">
        <v>638</v>
      </c>
      <c r="CB7" s="151" t="s">
        <v>638</v>
      </c>
      <c r="CC7" s="151" t="s">
        <v>638</v>
      </c>
      <c r="CD7" s="151" t="s">
        <v>638</v>
      </c>
      <c r="CE7" s="151" t="s">
        <v>638</v>
      </c>
      <c r="CF7" s="151" t="s">
        <v>638</v>
      </c>
      <c r="CG7" s="151" t="s">
        <v>638</v>
      </c>
      <c r="CH7" s="151" t="s">
        <v>638</v>
      </c>
      <c r="CI7" s="151" t="s">
        <v>638</v>
      </c>
      <c r="CJ7" s="151" t="s">
        <v>638</v>
      </c>
      <c r="CK7" s="151" t="s">
        <v>638</v>
      </c>
      <c r="CL7" s="151" t="s">
        <v>638</v>
      </c>
      <c r="CM7" s="151" t="s">
        <v>638</v>
      </c>
      <c r="CN7" s="151" t="s">
        <v>638</v>
      </c>
      <c r="CO7" s="151" t="s">
        <v>638</v>
      </c>
      <c r="CP7" s="151" t="s">
        <v>638</v>
      </c>
      <c r="CQ7" s="151" t="s">
        <v>638</v>
      </c>
      <c r="CR7" s="151" t="s">
        <v>638</v>
      </c>
      <c r="CS7" s="151" t="s">
        <v>638</v>
      </c>
      <c r="CT7" s="151" t="s">
        <v>638</v>
      </c>
    </row>
    <row r="8" spans="1:98" s="177" customFormat="1" ht="15" customHeight="1" x14ac:dyDescent="0.2">
      <c r="A8" s="539" t="s">
        <v>323</v>
      </c>
      <c r="B8" s="539" t="s">
        <v>0</v>
      </c>
      <c r="C8" s="537" t="s">
        <v>30</v>
      </c>
      <c r="D8" s="537" t="s">
        <v>5</v>
      </c>
      <c r="E8" s="537" t="s">
        <v>1</v>
      </c>
      <c r="F8" s="537" t="s">
        <v>31</v>
      </c>
      <c r="G8" s="540">
        <f>COUNTIFS(G$11:G$27,"X",$AH$11:$AH$27,"&lt;&gt;N/A")</f>
        <v>4</v>
      </c>
      <c r="H8" s="537" t="s">
        <v>624</v>
      </c>
      <c r="I8" s="537">
        <f>COUNTIFS(I$11:I$27,"X",$AH$11:$AH$27,"&lt;&gt;N/A")</f>
        <v>1</v>
      </c>
      <c r="J8" s="537" t="s">
        <v>32</v>
      </c>
      <c r="K8" s="537">
        <f>COUNTIFS(K$11:K$27,"X",$AH$11:$AH$27,"&lt;&gt;N/A")</f>
        <v>8</v>
      </c>
      <c r="L8" s="537" t="s">
        <v>33</v>
      </c>
      <c r="M8" s="537">
        <f>COUNTIFS(M$11:M$27,"X",$AH$11:$AH$27,"&lt;&gt;N/A")</f>
        <v>9</v>
      </c>
      <c r="N8" s="537" t="s">
        <v>34</v>
      </c>
      <c r="O8" s="537">
        <f>COUNTIFS(O$11:O$27,"X",$AH$11:$AH$27,"&lt;&gt;N/A")</f>
        <v>4</v>
      </c>
      <c r="P8" s="537" t="s">
        <v>35</v>
      </c>
      <c r="Q8" s="537">
        <f>COUNTIFS(Q$11:Q$27,"X",$AH$11:$AH$27,"&lt;&gt;N/A")</f>
        <v>2</v>
      </c>
      <c r="R8" s="537" t="s">
        <v>36</v>
      </c>
      <c r="S8" s="537">
        <f>COUNTIFS(S$11:S$27,"X",$AH$11:$AH$27,"&lt;&gt;N/A")</f>
        <v>9</v>
      </c>
      <c r="T8" s="537" t="s">
        <v>37</v>
      </c>
      <c r="U8" s="537">
        <f>COUNTIFS(U$11:U$27,"X",$AH$11:$AH$27,"&lt;&gt;N/A")</f>
        <v>9</v>
      </c>
      <c r="V8" s="537" t="s">
        <v>38</v>
      </c>
      <c r="W8" s="537">
        <f>COUNTIFS(W$11:W$27,"X",$AH$11:$AH$27,"&lt;&gt;N/A")</f>
        <v>0</v>
      </c>
      <c r="X8" s="537" t="s">
        <v>41</v>
      </c>
      <c r="Y8" s="537">
        <f>COUNTIFS(Y$11:Y$27,"X",$AH$11:$AH$27,"&lt;&gt;N/A")</f>
        <v>1</v>
      </c>
      <c r="Z8" s="537" t="s">
        <v>495</v>
      </c>
      <c r="AA8" s="537">
        <f>COUNTIFS(AA$11:AA$27,"X",$AH$11:$AH$27,"&lt;&gt;N/A")</f>
        <v>8</v>
      </c>
      <c r="AB8" s="537" t="s">
        <v>39</v>
      </c>
      <c r="AC8" s="537">
        <f>COUNTIFS(AC$11:AC$27,"X",$AH$11:$AH$27,"&lt;&gt;N/A")</f>
        <v>1</v>
      </c>
      <c r="AD8" s="537" t="s">
        <v>757</v>
      </c>
      <c r="AE8" s="537">
        <f>COUNTIFS(AE$11:AE$27,"X",$AH$11:$AH$27,"&lt;&gt;N/A")</f>
        <v>8</v>
      </c>
      <c r="AF8" s="537" t="s">
        <v>40</v>
      </c>
      <c r="AG8" s="537">
        <f>COUNTIFS(AG$11:AG$27,"X",$AH$11:$AH$27,"&lt;&gt;N/A")</f>
        <v>2</v>
      </c>
      <c r="AH8" s="537" t="s">
        <v>555</v>
      </c>
      <c r="AI8" s="528" t="s">
        <v>647</v>
      </c>
      <c r="AJ8" s="529"/>
      <c r="AK8" s="529"/>
      <c r="AL8" s="530"/>
      <c r="AM8" s="172" t="s">
        <v>494</v>
      </c>
      <c r="AN8" s="172" t="s">
        <v>494</v>
      </c>
      <c r="AO8" s="172" t="s">
        <v>494</v>
      </c>
      <c r="AP8" s="172" t="s">
        <v>494</v>
      </c>
      <c r="AQ8" s="172" t="s">
        <v>494</v>
      </c>
      <c r="AR8" s="172" t="s">
        <v>494</v>
      </c>
      <c r="AS8" s="172" t="s">
        <v>494</v>
      </c>
      <c r="AT8" s="172" t="s">
        <v>494</v>
      </c>
      <c r="AU8" s="172" t="s">
        <v>494</v>
      </c>
      <c r="AV8" s="172" t="s">
        <v>494</v>
      </c>
      <c r="AW8" s="172" t="s">
        <v>494</v>
      </c>
      <c r="AX8" s="172" t="s">
        <v>494</v>
      </c>
      <c r="AY8" s="172" t="s">
        <v>494</v>
      </c>
      <c r="AZ8" s="172" t="s">
        <v>494</v>
      </c>
      <c r="BA8" s="172" t="s">
        <v>494</v>
      </c>
      <c r="BB8" s="172" t="s">
        <v>494</v>
      </c>
      <c r="BC8" s="172" t="s">
        <v>494</v>
      </c>
      <c r="BD8" s="172" t="s">
        <v>494</v>
      </c>
      <c r="BE8" s="172" t="s">
        <v>494</v>
      </c>
      <c r="BF8" s="172" t="s">
        <v>494</v>
      </c>
      <c r="BG8" s="172" t="s">
        <v>494</v>
      </c>
      <c r="BH8" s="172" t="s">
        <v>494</v>
      </c>
      <c r="BI8" s="172" t="s">
        <v>494</v>
      </c>
      <c r="BJ8" s="172" t="s">
        <v>494</v>
      </c>
      <c r="BK8" s="172" t="s">
        <v>494</v>
      </c>
      <c r="BL8" s="172" t="s">
        <v>494</v>
      </c>
      <c r="BM8" s="172" t="s">
        <v>494</v>
      </c>
      <c r="BN8" s="172" t="s">
        <v>494</v>
      </c>
      <c r="BO8" s="172" t="s">
        <v>494</v>
      </c>
      <c r="BP8" s="172" t="s">
        <v>494</v>
      </c>
      <c r="BQ8" s="172" t="s">
        <v>494</v>
      </c>
      <c r="BR8" s="172" t="s">
        <v>494</v>
      </c>
      <c r="BS8" s="172" t="s">
        <v>494</v>
      </c>
      <c r="BT8" s="172" t="s">
        <v>494</v>
      </c>
      <c r="BU8" s="172" t="s">
        <v>494</v>
      </c>
      <c r="BV8" s="172" t="s">
        <v>494</v>
      </c>
      <c r="BW8" s="172" t="s">
        <v>494</v>
      </c>
      <c r="BX8" s="172" t="s">
        <v>494</v>
      </c>
      <c r="BY8" s="172" t="s">
        <v>494</v>
      </c>
      <c r="BZ8" s="172" t="s">
        <v>494</v>
      </c>
      <c r="CA8" s="172" t="s">
        <v>494</v>
      </c>
      <c r="CB8" s="172" t="s">
        <v>494</v>
      </c>
      <c r="CC8" s="172" t="s">
        <v>494</v>
      </c>
      <c r="CD8" s="172" t="s">
        <v>494</v>
      </c>
      <c r="CE8" s="172" t="s">
        <v>494</v>
      </c>
      <c r="CF8" s="172" t="s">
        <v>494</v>
      </c>
      <c r="CG8" s="172" t="s">
        <v>494</v>
      </c>
      <c r="CH8" s="172" t="s">
        <v>494</v>
      </c>
      <c r="CI8" s="172" t="s">
        <v>494</v>
      </c>
      <c r="CJ8" s="172" t="s">
        <v>494</v>
      </c>
      <c r="CK8" s="172" t="s">
        <v>494</v>
      </c>
      <c r="CL8" s="172" t="s">
        <v>494</v>
      </c>
      <c r="CM8" s="172" t="s">
        <v>494</v>
      </c>
      <c r="CN8" s="172" t="s">
        <v>494</v>
      </c>
      <c r="CO8" s="172" t="s">
        <v>494</v>
      </c>
      <c r="CP8" s="172" t="s">
        <v>494</v>
      </c>
      <c r="CQ8" s="172" t="s">
        <v>494</v>
      </c>
      <c r="CR8" s="172" t="s">
        <v>494</v>
      </c>
      <c r="CS8" s="172" t="s">
        <v>494</v>
      </c>
      <c r="CT8" s="172" t="s">
        <v>494</v>
      </c>
    </row>
    <row r="9" spans="1:98" ht="15" customHeight="1" x14ac:dyDescent="0.2">
      <c r="A9" s="539"/>
      <c r="B9" s="539"/>
      <c r="C9" s="537"/>
      <c r="D9" s="537"/>
      <c r="E9" s="537"/>
      <c r="F9" s="537"/>
      <c r="G9" s="541"/>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6" t="s">
        <v>643</v>
      </c>
      <c r="AJ9" s="536" t="s">
        <v>645</v>
      </c>
      <c r="AK9" s="536" t="s">
        <v>758</v>
      </c>
      <c r="AL9" s="531" t="s">
        <v>669</v>
      </c>
      <c r="AM9" s="172">
        <v>1</v>
      </c>
      <c r="AN9" s="172">
        <v>2</v>
      </c>
      <c r="AO9" s="172">
        <v>3</v>
      </c>
      <c r="AP9" s="172">
        <v>4</v>
      </c>
      <c r="AQ9" s="172">
        <v>5</v>
      </c>
      <c r="AR9" s="172">
        <v>6</v>
      </c>
      <c r="AS9" s="172">
        <v>7</v>
      </c>
      <c r="AT9" s="172">
        <v>8</v>
      </c>
      <c r="AU9" s="172">
        <v>9</v>
      </c>
      <c r="AV9" s="172">
        <v>10</v>
      </c>
      <c r="AW9" s="172">
        <v>11</v>
      </c>
      <c r="AX9" s="172">
        <v>12</v>
      </c>
      <c r="AY9" s="172">
        <v>13</v>
      </c>
      <c r="AZ9" s="172">
        <v>14</v>
      </c>
      <c r="BA9" s="172">
        <v>15</v>
      </c>
      <c r="BB9" s="172">
        <v>16</v>
      </c>
      <c r="BC9" s="172">
        <v>17</v>
      </c>
      <c r="BD9" s="172">
        <v>18</v>
      </c>
      <c r="BE9" s="172">
        <v>19</v>
      </c>
      <c r="BF9" s="172">
        <v>20</v>
      </c>
      <c r="BG9" s="172">
        <v>21</v>
      </c>
      <c r="BH9" s="172">
        <v>22</v>
      </c>
      <c r="BI9" s="172">
        <v>23</v>
      </c>
      <c r="BJ9" s="172">
        <v>24</v>
      </c>
      <c r="BK9" s="172">
        <v>25</v>
      </c>
      <c r="BL9" s="172">
        <v>26</v>
      </c>
      <c r="BM9" s="172">
        <v>27</v>
      </c>
      <c r="BN9" s="172">
        <v>28</v>
      </c>
      <c r="BO9" s="172">
        <v>29</v>
      </c>
      <c r="BP9" s="172">
        <v>30</v>
      </c>
      <c r="BQ9" s="172">
        <v>31</v>
      </c>
      <c r="BR9" s="172">
        <v>32</v>
      </c>
      <c r="BS9" s="172">
        <v>33</v>
      </c>
      <c r="BT9" s="172">
        <v>34</v>
      </c>
      <c r="BU9" s="172">
        <v>35</v>
      </c>
      <c r="BV9" s="172">
        <v>36</v>
      </c>
      <c r="BW9" s="172">
        <v>37</v>
      </c>
      <c r="BX9" s="172">
        <v>38</v>
      </c>
      <c r="BY9" s="172">
        <v>39</v>
      </c>
      <c r="BZ9" s="172">
        <v>40</v>
      </c>
      <c r="CA9" s="172">
        <v>41</v>
      </c>
      <c r="CB9" s="172">
        <v>42</v>
      </c>
      <c r="CC9" s="172">
        <v>43</v>
      </c>
      <c r="CD9" s="172">
        <v>44</v>
      </c>
      <c r="CE9" s="172">
        <v>45</v>
      </c>
      <c r="CF9" s="172">
        <v>46</v>
      </c>
      <c r="CG9" s="172">
        <v>47</v>
      </c>
      <c r="CH9" s="172">
        <v>48</v>
      </c>
      <c r="CI9" s="172">
        <v>49</v>
      </c>
      <c r="CJ9" s="172">
        <v>50</v>
      </c>
      <c r="CK9" s="172">
        <v>51</v>
      </c>
      <c r="CL9" s="172">
        <v>52</v>
      </c>
      <c r="CM9" s="172">
        <v>53</v>
      </c>
      <c r="CN9" s="172">
        <v>54</v>
      </c>
      <c r="CO9" s="172">
        <v>55</v>
      </c>
      <c r="CP9" s="172">
        <v>56</v>
      </c>
      <c r="CQ9" s="172">
        <v>57</v>
      </c>
      <c r="CR9" s="172">
        <v>58</v>
      </c>
      <c r="CS9" s="172">
        <v>59</v>
      </c>
      <c r="CT9" s="172">
        <v>60</v>
      </c>
    </row>
    <row r="10" spans="1:98" x14ac:dyDescent="0.2">
      <c r="A10" s="539"/>
      <c r="B10" s="539"/>
      <c r="C10" s="537"/>
      <c r="D10" s="537"/>
      <c r="E10" s="537"/>
      <c r="F10" s="537"/>
      <c r="G10" s="542"/>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2"/>
      <c r="AJ10" s="532"/>
      <c r="AK10" s="532"/>
      <c r="AL10" s="532"/>
      <c r="AM10" s="58" t="s">
        <v>644</v>
      </c>
      <c r="AN10" s="58" t="s">
        <v>644</v>
      </c>
      <c r="AO10" s="58" t="s">
        <v>644</v>
      </c>
      <c r="AP10" s="58" t="s">
        <v>644</v>
      </c>
      <c r="AQ10" s="58" t="s">
        <v>644</v>
      </c>
      <c r="AR10" s="58" t="s">
        <v>644</v>
      </c>
      <c r="AS10" s="58" t="s">
        <v>644</v>
      </c>
      <c r="AT10" s="58" t="s">
        <v>644</v>
      </c>
      <c r="AU10" s="58" t="s">
        <v>644</v>
      </c>
      <c r="AV10" s="58" t="s">
        <v>644</v>
      </c>
      <c r="AW10" s="58" t="s">
        <v>644</v>
      </c>
      <c r="AX10" s="58" t="s">
        <v>644</v>
      </c>
      <c r="AY10" s="58" t="s">
        <v>644</v>
      </c>
      <c r="AZ10" s="58" t="s">
        <v>644</v>
      </c>
      <c r="BA10" s="58" t="s">
        <v>644</v>
      </c>
      <c r="BB10" s="58" t="s">
        <v>644</v>
      </c>
      <c r="BC10" s="58" t="s">
        <v>644</v>
      </c>
      <c r="BD10" s="58" t="s">
        <v>644</v>
      </c>
      <c r="BE10" s="58" t="s">
        <v>644</v>
      </c>
      <c r="BF10" s="58" t="s">
        <v>644</v>
      </c>
      <c r="BG10" s="58" t="s">
        <v>644</v>
      </c>
      <c r="BH10" s="58" t="s">
        <v>644</v>
      </c>
      <c r="BI10" s="58" t="s">
        <v>644</v>
      </c>
      <c r="BJ10" s="58" t="s">
        <v>644</v>
      </c>
      <c r="BK10" s="58" t="s">
        <v>644</v>
      </c>
      <c r="BL10" s="58" t="s">
        <v>644</v>
      </c>
      <c r="BM10" s="58" t="s">
        <v>644</v>
      </c>
      <c r="BN10" s="58" t="s">
        <v>644</v>
      </c>
      <c r="BO10" s="58" t="s">
        <v>644</v>
      </c>
      <c r="BP10" s="58" t="s">
        <v>644</v>
      </c>
      <c r="BQ10" s="58" t="s">
        <v>644</v>
      </c>
      <c r="BR10" s="58" t="s">
        <v>644</v>
      </c>
      <c r="BS10" s="58" t="s">
        <v>644</v>
      </c>
      <c r="BT10" s="58" t="s">
        <v>644</v>
      </c>
      <c r="BU10" s="58" t="s">
        <v>644</v>
      </c>
      <c r="BV10" s="58" t="s">
        <v>644</v>
      </c>
      <c r="BW10" s="58" t="s">
        <v>644</v>
      </c>
      <c r="BX10" s="58" t="s">
        <v>644</v>
      </c>
      <c r="BY10" s="58" t="s">
        <v>644</v>
      </c>
      <c r="BZ10" s="58" t="s">
        <v>644</v>
      </c>
      <c r="CA10" s="58" t="s">
        <v>644</v>
      </c>
      <c r="CB10" s="58" t="s">
        <v>644</v>
      </c>
      <c r="CC10" s="58" t="s">
        <v>644</v>
      </c>
      <c r="CD10" s="58" t="s">
        <v>644</v>
      </c>
      <c r="CE10" s="58" t="s">
        <v>644</v>
      </c>
      <c r="CF10" s="58" t="s">
        <v>644</v>
      </c>
      <c r="CG10" s="58" t="s">
        <v>644</v>
      </c>
      <c r="CH10" s="58" t="s">
        <v>644</v>
      </c>
      <c r="CI10" s="58" t="s">
        <v>644</v>
      </c>
      <c r="CJ10" s="58" t="s">
        <v>644</v>
      </c>
      <c r="CK10" s="58" t="s">
        <v>644</v>
      </c>
      <c r="CL10" s="58" t="s">
        <v>644</v>
      </c>
      <c r="CM10" s="58" t="s">
        <v>644</v>
      </c>
      <c r="CN10" s="58" t="s">
        <v>644</v>
      </c>
      <c r="CO10" s="58" t="s">
        <v>644</v>
      </c>
      <c r="CP10" s="58" t="s">
        <v>644</v>
      </c>
      <c r="CQ10" s="58" t="s">
        <v>644</v>
      </c>
      <c r="CR10" s="58" t="s">
        <v>644</v>
      </c>
      <c r="CS10" s="58" t="s">
        <v>644</v>
      </c>
      <c r="CT10" s="58" t="s">
        <v>644</v>
      </c>
    </row>
    <row r="11" spans="1:98" ht="280.5" x14ac:dyDescent="0.2">
      <c r="A11" s="142" t="s">
        <v>507</v>
      </c>
      <c r="B11" s="156" t="s">
        <v>109</v>
      </c>
      <c r="C11" s="41" t="s">
        <v>845</v>
      </c>
      <c r="D11" s="39" t="s">
        <v>626</v>
      </c>
      <c r="E11" s="265"/>
      <c r="F11" s="65"/>
      <c r="G11" s="65"/>
      <c r="H11" s="65"/>
      <c r="I11" s="65"/>
      <c r="J11" s="65" t="str">
        <f>IFERROR($AI11/($C$4*$K$8),"N/A")</f>
        <v>N/A</v>
      </c>
      <c r="K11" s="65" t="s">
        <v>6</v>
      </c>
      <c r="L11" s="65"/>
      <c r="M11" s="65"/>
      <c r="N11" s="65" t="str">
        <f>IFERROR($AI11/($C$4*$O$8),"N/A")</f>
        <v>N/A</v>
      </c>
      <c r="O11" s="65" t="s">
        <v>6</v>
      </c>
      <c r="P11" s="65"/>
      <c r="Q11" s="65"/>
      <c r="R11" s="65" t="str">
        <f>IFERROR($AJ11/($C$5*$S$8),"N/A")</f>
        <v>N/A</v>
      </c>
      <c r="S11" s="65" t="s">
        <v>6</v>
      </c>
      <c r="T11" s="65" t="str">
        <f>IFERROR($AI11/($C$4*$U$8),"N/A")</f>
        <v>N/A</v>
      </c>
      <c r="U11" s="65" t="s">
        <v>6</v>
      </c>
      <c r="V11" s="65"/>
      <c r="W11" s="65"/>
      <c r="X11" s="65"/>
      <c r="Y11" s="65"/>
      <c r="Z11" s="65"/>
      <c r="AA11" s="65"/>
      <c r="AB11" s="65"/>
      <c r="AC11" s="65"/>
      <c r="AD11" s="65" t="str">
        <f>IFERROR($AK11/($C$6*$AE$8),"N/A")</f>
        <v>N/A</v>
      </c>
      <c r="AE11" s="65" t="s">
        <v>6</v>
      </c>
      <c r="AF11" s="65"/>
      <c r="AG11" s="65"/>
      <c r="AH11" s="261"/>
      <c r="AI11" s="143">
        <f>SUM(COUNTIFS($AM11:$CT11,{"P","PC","PV","PCV"}))</f>
        <v>0</v>
      </c>
      <c r="AJ11" s="143">
        <f>SUM(COUNTIFS($AM11:$CT11,{"PC","PCV"}))</f>
        <v>0</v>
      </c>
      <c r="AK11" s="143">
        <f>SUM(COUNTIFS($AM11:$CT11,{"PV","PCV"}))</f>
        <v>0</v>
      </c>
      <c r="AL11" s="143">
        <f>SUM(COUNTIFS($AM11:$CT11,"N"))</f>
        <v>0</v>
      </c>
      <c r="AM11" s="244"/>
      <c r="AN11" s="245"/>
      <c r="AO11" s="246"/>
      <c r="AP11" s="246"/>
      <c r="AQ11" s="246"/>
      <c r="AR11" s="246"/>
      <c r="AS11" s="246"/>
      <c r="AT11" s="246"/>
      <c r="AU11" s="246"/>
      <c r="AV11" s="246"/>
      <c r="AW11" s="246"/>
      <c r="AX11" s="246"/>
      <c r="AY11" s="246"/>
      <c r="AZ11" s="246"/>
      <c r="BA11" s="246"/>
      <c r="BB11" s="246"/>
      <c r="BC11" s="246"/>
      <c r="BD11" s="246"/>
      <c r="BE11" s="246"/>
      <c r="BF11" s="246"/>
      <c r="BG11" s="246"/>
      <c r="BH11" s="246"/>
      <c r="BI11" s="246"/>
      <c r="BJ11" s="246"/>
      <c r="BK11" s="246"/>
      <c r="BL11" s="246"/>
      <c r="BM11" s="246"/>
      <c r="BN11" s="246"/>
      <c r="BO11" s="246"/>
      <c r="BP11" s="246"/>
      <c r="BQ11" s="246"/>
      <c r="BR11" s="246"/>
      <c r="BS11" s="246"/>
      <c r="BT11" s="246"/>
      <c r="BU11" s="246"/>
      <c r="BV11" s="246"/>
      <c r="BW11" s="246"/>
      <c r="BX11" s="246"/>
      <c r="BY11" s="246"/>
      <c r="BZ11" s="246"/>
      <c r="CA11" s="246"/>
      <c r="CB11" s="246"/>
      <c r="CC11" s="246"/>
      <c r="CD11" s="246"/>
      <c r="CE11" s="246"/>
      <c r="CF11" s="246"/>
      <c r="CG11" s="246"/>
      <c r="CH11" s="246"/>
      <c r="CI11" s="246"/>
      <c r="CJ11" s="246"/>
      <c r="CK11" s="246"/>
      <c r="CL11" s="246"/>
      <c r="CM11" s="246"/>
      <c r="CN11" s="246"/>
      <c r="CO11" s="246"/>
      <c r="CP11" s="246"/>
      <c r="CQ11" s="246"/>
      <c r="CR11" s="246"/>
      <c r="CS11" s="246"/>
      <c r="CT11" s="246"/>
    </row>
    <row r="12" spans="1:98" ht="331.5" x14ac:dyDescent="0.2">
      <c r="A12" s="142" t="s">
        <v>508</v>
      </c>
      <c r="B12" s="81" t="s">
        <v>110</v>
      </c>
      <c r="C12" s="41" t="s">
        <v>815</v>
      </c>
      <c r="D12" s="31" t="s">
        <v>627</v>
      </c>
      <c r="E12" s="265"/>
      <c r="F12" s="65"/>
      <c r="G12" s="65"/>
      <c r="H12" s="65"/>
      <c r="I12" s="65"/>
      <c r="J12" s="65" t="str">
        <f>IFERROR($AI12/($C$4*$K$8),"N/A")</f>
        <v>N/A</v>
      </c>
      <c r="K12" s="65" t="s">
        <v>6</v>
      </c>
      <c r="L12" s="65" t="str">
        <f>IFERROR($AI12/($C$4*$M$8),"N/A")</f>
        <v>N/A</v>
      </c>
      <c r="M12" s="65" t="s">
        <v>6</v>
      </c>
      <c r="N12" s="65"/>
      <c r="O12" s="65"/>
      <c r="P12" s="65"/>
      <c r="Q12" s="65"/>
      <c r="R12" s="65" t="str">
        <f>IFERROR($AJ12/($C$5*$S$8),"N/A")</f>
        <v>N/A</v>
      </c>
      <c r="S12" s="65" t="s">
        <v>6</v>
      </c>
      <c r="T12" s="65" t="str">
        <f>IFERROR($AI12/($C$4*$U$8),"N/A")</f>
        <v>N/A</v>
      </c>
      <c r="U12" s="65" t="s">
        <v>6</v>
      </c>
      <c r="V12" s="65"/>
      <c r="W12" s="65"/>
      <c r="X12" s="65"/>
      <c r="Y12" s="65"/>
      <c r="Z12" s="65" t="str">
        <f>IFERROR($AI12/($C$4*$AA$8),"N/A")</f>
        <v>N/A</v>
      </c>
      <c r="AA12" s="65" t="s">
        <v>6</v>
      </c>
      <c r="AB12" s="65"/>
      <c r="AC12" s="65"/>
      <c r="AD12" s="65" t="str">
        <f>IFERROR($AK12/($C$6*$AE$8),"N/A")</f>
        <v>N/A</v>
      </c>
      <c r="AE12" s="65" t="s">
        <v>6</v>
      </c>
      <c r="AF12" s="65"/>
      <c r="AG12" s="65"/>
      <c r="AH12" s="261"/>
      <c r="AI12" s="143">
        <f>SUM(COUNTIFS($AM12:$CT12,{"P","PC","PV","PCV"}))</f>
        <v>0</v>
      </c>
      <c r="AJ12" s="143">
        <f>SUM(COUNTIFS($AM12:$CT12,{"PC","PCV"}))</f>
        <v>0</v>
      </c>
      <c r="AK12" s="143">
        <f>SUM(COUNTIFS($AM12:$CT12,{"PV","PCV"}))</f>
        <v>0</v>
      </c>
      <c r="AL12" s="143">
        <f t="shared" ref="AL12:AL26" si="0">SUM(COUNTIFS($AM12:$CT12,"N"))</f>
        <v>0</v>
      </c>
      <c r="AM12" s="246"/>
      <c r="AN12" s="246"/>
      <c r="AO12" s="246"/>
      <c r="AP12" s="246"/>
      <c r="AQ12" s="246"/>
      <c r="AR12" s="246"/>
      <c r="AS12" s="246"/>
      <c r="AT12" s="246"/>
      <c r="AU12" s="246"/>
      <c r="AV12" s="246"/>
      <c r="AW12" s="246"/>
      <c r="AX12" s="246"/>
      <c r="AY12" s="246"/>
      <c r="AZ12" s="246"/>
      <c r="BA12" s="246"/>
      <c r="BB12" s="246"/>
      <c r="BC12" s="246"/>
      <c r="BD12" s="246"/>
      <c r="BE12" s="246"/>
      <c r="BF12" s="246"/>
      <c r="BG12" s="246"/>
      <c r="BH12" s="246"/>
      <c r="BI12" s="246"/>
      <c r="BJ12" s="246"/>
      <c r="BK12" s="246"/>
      <c r="BL12" s="246"/>
      <c r="BM12" s="246"/>
      <c r="BN12" s="246"/>
      <c r="BO12" s="246"/>
      <c r="BP12" s="246"/>
      <c r="BQ12" s="246"/>
      <c r="BR12" s="246"/>
      <c r="BS12" s="246"/>
      <c r="BT12" s="246"/>
      <c r="BU12" s="246"/>
      <c r="BV12" s="246"/>
      <c r="BW12" s="246"/>
      <c r="BX12" s="246"/>
      <c r="BY12" s="246"/>
      <c r="BZ12" s="246"/>
      <c r="CA12" s="246"/>
      <c r="CB12" s="246"/>
      <c r="CC12" s="246"/>
      <c r="CD12" s="246"/>
      <c r="CE12" s="246"/>
      <c r="CF12" s="246"/>
      <c r="CG12" s="246"/>
      <c r="CH12" s="246"/>
      <c r="CI12" s="246"/>
      <c r="CJ12" s="246"/>
      <c r="CK12" s="246"/>
      <c r="CL12" s="246"/>
      <c r="CM12" s="246"/>
      <c r="CN12" s="246"/>
      <c r="CO12" s="246"/>
      <c r="CP12" s="246"/>
      <c r="CQ12" s="246"/>
      <c r="CR12" s="246"/>
      <c r="CS12" s="246"/>
      <c r="CT12" s="246"/>
    </row>
    <row r="13" spans="1:98" ht="191.25" x14ac:dyDescent="0.2">
      <c r="A13" s="142" t="s">
        <v>509</v>
      </c>
      <c r="B13" s="156" t="s">
        <v>111</v>
      </c>
      <c r="C13" s="41" t="s">
        <v>628</v>
      </c>
      <c r="D13" s="39" t="s">
        <v>629</v>
      </c>
      <c r="E13" s="265"/>
      <c r="F13" s="65" t="str">
        <f>IFERROR($AI13/($C$4*$G$8),"N/A")</f>
        <v>N/A</v>
      </c>
      <c r="G13" s="65" t="s">
        <v>6</v>
      </c>
      <c r="H13" s="65"/>
      <c r="I13" s="65"/>
      <c r="J13" s="65" t="str">
        <f>IFERROR($AI13/($C$4*$K$8),"N/A")</f>
        <v>N/A</v>
      </c>
      <c r="K13" s="65" t="s">
        <v>6</v>
      </c>
      <c r="L13" s="65"/>
      <c r="M13" s="65"/>
      <c r="N13" s="65" t="str">
        <f>IFERROR($AI13/($C$4*$O$8),"N/A")</f>
        <v>N/A</v>
      </c>
      <c r="O13" s="65" t="s">
        <v>6</v>
      </c>
      <c r="P13" s="65"/>
      <c r="Q13" s="65"/>
      <c r="R13" s="65" t="str">
        <f>IFERROR($AJ13/($C$5*$S$8),"N/A")</f>
        <v>N/A</v>
      </c>
      <c r="S13" s="65" t="s">
        <v>6</v>
      </c>
      <c r="T13" s="65" t="str">
        <f>IFERROR($AI13/($C$4*$U$8),"N/A")</f>
        <v>N/A</v>
      </c>
      <c r="U13" s="65" t="s">
        <v>6</v>
      </c>
      <c r="V13" s="65"/>
      <c r="W13" s="65"/>
      <c r="X13" s="65"/>
      <c r="Y13" s="65"/>
      <c r="Z13" s="65"/>
      <c r="AA13" s="65"/>
      <c r="AB13" s="65"/>
      <c r="AC13" s="65"/>
      <c r="AD13" s="65" t="str">
        <f>IFERROR($AK13/($C$6*$AE$8),"N/A")</f>
        <v>N/A</v>
      </c>
      <c r="AE13" s="65" t="s">
        <v>6</v>
      </c>
      <c r="AF13" s="65"/>
      <c r="AG13" s="65"/>
      <c r="AH13" s="261"/>
      <c r="AI13" s="143">
        <f>SUM(COUNTIFS($AM13:$CT13,{"P","PC","PV","PCV"}))</f>
        <v>0</v>
      </c>
      <c r="AJ13" s="143">
        <f>SUM(COUNTIFS($AM13:$CT13,{"PC","PCV"}))</f>
        <v>0</v>
      </c>
      <c r="AK13" s="143">
        <f>SUM(COUNTIFS($AM13:$CT13,{"PV","PCV"}))</f>
        <v>0</v>
      </c>
      <c r="AL13" s="143">
        <f t="shared" si="0"/>
        <v>0</v>
      </c>
      <c r="AM13" s="246"/>
      <c r="AN13" s="246"/>
      <c r="AO13" s="246"/>
      <c r="AP13" s="246"/>
      <c r="AQ13" s="246"/>
      <c r="AR13" s="246"/>
      <c r="AS13" s="246"/>
      <c r="AT13" s="246"/>
      <c r="AU13" s="246"/>
      <c r="AV13" s="246"/>
      <c r="AW13" s="246"/>
      <c r="AX13" s="246"/>
      <c r="AY13" s="246"/>
      <c r="AZ13" s="246"/>
      <c r="BA13" s="246"/>
      <c r="BB13" s="246"/>
      <c r="BC13" s="246"/>
      <c r="BD13" s="246"/>
      <c r="BE13" s="246"/>
      <c r="BF13" s="246"/>
      <c r="BG13" s="246"/>
      <c r="BH13" s="246"/>
      <c r="BI13" s="246"/>
      <c r="BJ13" s="246"/>
      <c r="BK13" s="246"/>
      <c r="BL13" s="246"/>
      <c r="BM13" s="246"/>
      <c r="BN13" s="246"/>
      <c r="BO13" s="246"/>
      <c r="BP13" s="246"/>
      <c r="BQ13" s="246"/>
      <c r="BR13" s="246"/>
      <c r="BS13" s="246"/>
      <c r="BT13" s="246"/>
      <c r="BU13" s="246"/>
      <c r="BV13" s="246"/>
      <c r="BW13" s="246"/>
      <c r="BX13" s="246"/>
      <c r="BY13" s="246"/>
      <c r="BZ13" s="246"/>
      <c r="CA13" s="246"/>
      <c r="CB13" s="246"/>
      <c r="CC13" s="246"/>
      <c r="CD13" s="246"/>
      <c r="CE13" s="246"/>
      <c r="CF13" s="246"/>
      <c r="CG13" s="246"/>
      <c r="CH13" s="246"/>
      <c r="CI13" s="246"/>
      <c r="CJ13" s="246"/>
      <c r="CK13" s="246"/>
      <c r="CL13" s="246"/>
      <c r="CM13" s="246"/>
      <c r="CN13" s="246"/>
      <c r="CO13" s="246"/>
      <c r="CP13" s="246"/>
      <c r="CQ13" s="246"/>
      <c r="CR13" s="246"/>
      <c r="CS13" s="246"/>
      <c r="CT13" s="246"/>
    </row>
    <row r="14" spans="1:98" ht="114.75" x14ac:dyDescent="0.2">
      <c r="A14" s="142" t="s">
        <v>510</v>
      </c>
      <c r="B14" s="156" t="s">
        <v>42</v>
      </c>
      <c r="C14" s="41" t="s">
        <v>615</v>
      </c>
      <c r="D14" s="39" t="s">
        <v>616</v>
      </c>
      <c r="E14" s="265"/>
      <c r="F14" s="65" t="str">
        <f>IFERROR($AI14/($C$4*$G$8),"N/A")</f>
        <v>N/A</v>
      </c>
      <c r="G14" s="65" t="s">
        <v>6</v>
      </c>
      <c r="H14" s="65" t="str">
        <f>IFERROR($AI14/($C$4*$I$8),"N/A")</f>
        <v>N/A</v>
      </c>
      <c r="I14" s="65" t="s">
        <v>6</v>
      </c>
      <c r="J14" s="65" t="str">
        <f>IFERROR($AI14/($C$4*$K$8),"N/A")</f>
        <v>N/A</v>
      </c>
      <c r="K14" s="65" t="s">
        <v>6</v>
      </c>
      <c r="L14" s="65" t="str">
        <f t="shared" ref="L14:L21" si="1">IFERROR($AI14/($C$4*$M$8),"N/A")</f>
        <v>N/A</v>
      </c>
      <c r="M14" s="65" t="s">
        <v>6</v>
      </c>
      <c r="N14" s="65"/>
      <c r="O14" s="65"/>
      <c r="P14" s="65"/>
      <c r="Q14" s="65"/>
      <c r="R14" s="65"/>
      <c r="S14" s="65"/>
      <c r="T14" s="65"/>
      <c r="U14" s="65"/>
      <c r="V14" s="65"/>
      <c r="W14" s="65"/>
      <c r="X14" s="65"/>
      <c r="Y14" s="65"/>
      <c r="Z14" s="65"/>
      <c r="AA14" s="65"/>
      <c r="AB14" s="65"/>
      <c r="AC14" s="65"/>
      <c r="AD14" s="65"/>
      <c r="AE14" s="65"/>
      <c r="AF14" s="65"/>
      <c r="AG14" s="65"/>
      <c r="AH14" s="261"/>
      <c r="AI14" s="143">
        <f>SUM(COUNTIFS($AM14:$CT14,{"P","PC","PV","PCV"}))</f>
        <v>0</v>
      </c>
      <c r="AJ14" s="143">
        <f>SUM(COUNTIFS($AM14:$CT14,{"PC","PCV"}))</f>
        <v>0</v>
      </c>
      <c r="AK14" s="143">
        <f>SUM(COUNTIFS($AM14:$CT14,{"PV","PCV"}))</f>
        <v>0</v>
      </c>
      <c r="AL14" s="143">
        <f t="shared" si="0"/>
        <v>0</v>
      </c>
      <c r="AM14" s="246"/>
      <c r="AN14" s="246"/>
      <c r="AO14" s="246"/>
      <c r="AP14" s="246"/>
      <c r="AQ14" s="246"/>
      <c r="AR14" s="246"/>
      <c r="AS14" s="246"/>
      <c r="AT14" s="246"/>
      <c r="AU14" s="246"/>
      <c r="AV14" s="246"/>
      <c r="AW14" s="246"/>
      <c r="AX14" s="246"/>
      <c r="AY14" s="246"/>
      <c r="AZ14" s="246"/>
      <c r="BA14" s="246"/>
      <c r="BB14" s="246"/>
      <c r="BC14" s="246"/>
      <c r="BD14" s="246"/>
      <c r="BE14" s="246"/>
      <c r="BF14" s="246"/>
      <c r="BG14" s="246"/>
      <c r="BH14" s="246"/>
      <c r="BI14" s="246"/>
      <c r="BJ14" s="246"/>
      <c r="BK14" s="246"/>
      <c r="BL14" s="246"/>
      <c r="BM14" s="246"/>
      <c r="BN14" s="246"/>
      <c r="BO14" s="246"/>
      <c r="BP14" s="246"/>
      <c r="BQ14" s="246"/>
      <c r="BR14" s="246"/>
      <c r="BS14" s="246"/>
      <c r="BT14" s="246"/>
      <c r="BU14" s="246"/>
      <c r="BV14" s="246"/>
      <c r="BW14" s="246"/>
      <c r="BX14" s="246"/>
      <c r="BY14" s="246"/>
      <c r="BZ14" s="246"/>
      <c r="CA14" s="246"/>
      <c r="CB14" s="246"/>
      <c r="CC14" s="246"/>
      <c r="CD14" s="246"/>
      <c r="CE14" s="246"/>
      <c r="CF14" s="246"/>
      <c r="CG14" s="246"/>
      <c r="CH14" s="246"/>
      <c r="CI14" s="246"/>
      <c r="CJ14" s="246"/>
      <c r="CK14" s="246"/>
      <c r="CL14" s="246"/>
      <c r="CM14" s="246"/>
      <c r="CN14" s="246"/>
      <c r="CO14" s="246"/>
      <c r="CP14" s="246"/>
      <c r="CQ14" s="246"/>
      <c r="CR14" s="246"/>
      <c r="CS14" s="246"/>
      <c r="CT14" s="246"/>
    </row>
    <row r="15" spans="1:98" ht="153" x14ac:dyDescent="0.2">
      <c r="A15" s="142" t="s">
        <v>511</v>
      </c>
      <c r="B15" s="156" t="s">
        <v>43</v>
      </c>
      <c r="C15" s="41" t="s">
        <v>630</v>
      </c>
      <c r="D15" s="39" t="s">
        <v>622</v>
      </c>
      <c r="E15" s="265"/>
      <c r="F15" s="65"/>
      <c r="G15" s="65"/>
      <c r="H15" s="65"/>
      <c r="I15" s="65"/>
      <c r="J15" s="65"/>
      <c r="K15" s="65"/>
      <c r="L15" s="65" t="str">
        <f t="shared" si="1"/>
        <v>N/A</v>
      </c>
      <c r="M15" s="65" t="s">
        <v>6</v>
      </c>
      <c r="N15" s="65" t="str">
        <f>IFERROR($AI15/($C$4*$O$8),"N/A")</f>
        <v>N/A</v>
      </c>
      <c r="O15" s="65" t="s">
        <v>6</v>
      </c>
      <c r="P15" s="65" t="str">
        <f>IFERROR($AI15/($C$4*$Q$8),"N/A")</f>
        <v>N/A</v>
      </c>
      <c r="Q15" s="65" t="s">
        <v>6</v>
      </c>
      <c r="R15" s="65" t="str">
        <f>IFERROR($AJ15/($C$5*$S$8),"N/A")</f>
        <v>N/A</v>
      </c>
      <c r="S15" s="65" t="s">
        <v>6</v>
      </c>
      <c r="T15" s="65" t="str">
        <f>IFERROR($AI15/($C$4*$U$8),"N/A")</f>
        <v>N/A</v>
      </c>
      <c r="U15" s="65" t="s">
        <v>6</v>
      </c>
      <c r="V15" s="65"/>
      <c r="W15" s="65"/>
      <c r="X15" s="65"/>
      <c r="Y15" s="65"/>
      <c r="Z15" s="65"/>
      <c r="AA15" s="65"/>
      <c r="AB15" s="65"/>
      <c r="AC15" s="65"/>
      <c r="AD15" s="65" t="str">
        <f>IFERROR($AK15/($C$6*$AE$8),"N/A")</f>
        <v>N/A</v>
      </c>
      <c r="AE15" s="65" t="s">
        <v>6</v>
      </c>
      <c r="AF15" s="65"/>
      <c r="AG15" s="65"/>
      <c r="AH15" s="261"/>
      <c r="AI15" s="143">
        <f>SUM(COUNTIFS($AM15:$CT15,{"P","PC","PV","PCV"}))</f>
        <v>0</v>
      </c>
      <c r="AJ15" s="143">
        <f>SUM(COUNTIFS($AM15:$CT15,{"PC","PCV"}))</f>
        <v>0</v>
      </c>
      <c r="AK15" s="143">
        <f>SUM(COUNTIFS($AM15:$CT15,{"PV","PCV"}))</f>
        <v>0</v>
      </c>
      <c r="AL15" s="143">
        <f t="shared" si="0"/>
        <v>0</v>
      </c>
      <c r="AM15" s="246"/>
      <c r="AN15" s="246"/>
      <c r="AO15" s="246"/>
      <c r="AP15" s="246"/>
      <c r="AQ15" s="246"/>
      <c r="AR15" s="246"/>
      <c r="AS15" s="246"/>
      <c r="AT15" s="246"/>
      <c r="AU15" s="246"/>
      <c r="AV15" s="246"/>
      <c r="AW15" s="246"/>
      <c r="AX15" s="246"/>
      <c r="AY15" s="246"/>
      <c r="AZ15" s="246"/>
      <c r="BA15" s="246"/>
      <c r="BB15" s="246"/>
      <c r="BC15" s="246"/>
      <c r="BD15" s="246"/>
      <c r="BE15" s="246"/>
      <c r="BF15" s="246"/>
      <c r="BG15" s="246"/>
      <c r="BH15" s="246"/>
      <c r="BI15" s="246"/>
      <c r="BJ15" s="246"/>
      <c r="BK15" s="246"/>
      <c r="BL15" s="246"/>
      <c r="BM15" s="246"/>
      <c r="BN15" s="246"/>
      <c r="BO15" s="246"/>
      <c r="BP15" s="246"/>
      <c r="BQ15" s="246"/>
      <c r="BR15" s="246"/>
      <c r="BS15" s="246"/>
      <c r="BT15" s="246"/>
      <c r="BU15" s="246"/>
      <c r="BV15" s="246"/>
      <c r="BW15" s="246"/>
      <c r="BX15" s="246"/>
      <c r="BY15" s="246"/>
      <c r="BZ15" s="246"/>
      <c r="CA15" s="246"/>
      <c r="CB15" s="246"/>
      <c r="CC15" s="246"/>
      <c r="CD15" s="246"/>
      <c r="CE15" s="246"/>
      <c r="CF15" s="246"/>
      <c r="CG15" s="246"/>
      <c r="CH15" s="246"/>
      <c r="CI15" s="246"/>
      <c r="CJ15" s="246"/>
      <c r="CK15" s="246"/>
      <c r="CL15" s="246"/>
      <c r="CM15" s="246"/>
      <c r="CN15" s="246"/>
      <c r="CO15" s="246"/>
      <c r="CP15" s="246"/>
      <c r="CQ15" s="246"/>
      <c r="CR15" s="246"/>
      <c r="CS15" s="246"/>
      <c r="CT15" s="246"/>
    </row>
    <row r="16" spans="1:98" ht="165.75" x14ac:dyDescent="0.2">
      <c r="A16" s="142" t="s">
        <v>512</v>
      </c>
      <c r="B16" s="156" t="s">
        <v>44</v>
      </c>
      <c r="C16" s="41" t="s">
        <v>631</v>
      </c>
      <c r="D16" s="39" t="s">
        <v>632</v>
      </c>
      <c r="E16" s="265"/>
      <c r="F16" s="65"/>
      <c r="G16" s="65"/>
      <c r="H16" s="65"/>
      <c r="I16" s="65"/>
      <c r="J16" s="65"/>
      <c r="K16" s="65"/>
      <c r="L16" s="65" t="str">
        <f t="shared" si="1"/>
        <v>N/A</v>
      </c>
      <c r="M16" s="65" t="s">
        <v>6</v>
      </c>
      <c r="N16" s="65" t="str">
        <f>IFERROR($AI16/($C$4*$O$8),"N/A")</f>
        <v>N/A</v>
      </c>
      <c r="O16" s="65" t="s">
        <v>6</v>
      </c>
      <c r="P16" s="65" t="str">
        <f>IFERROR($AI15/($C$4*$Q$8),"N/A")</f>
        <v>N/A</v>
      </c>
      <c r="Q16" s="65" t="s">
        <v>6</v>
      </c>
      <c r="R16" s="65" t="str">
        <f>IFERROR($AJ16/($C$5*$S$8),"N/A")</f>
        <v>N/A</v>
      </c>
      <c r="S16" s="65" t="s">
        <v>6</v>
      </c>
      <c r="T16" s="65" t="str">
        <f>IFERROR($AI16/($C$4*$U$8),"N/A")</f>
        <v>N/A</v>
      </c>
      <c r="U16" s="65" t="s">
        <v>6</v>
      </c>
      <c r="V16" s="65"/>
      <c r="W16" s="65"/>
      <c r="X16" s="65"/>
      <c r="Y16" s="65"/>
      <c r="Z16" s="65"/>
      <c r="AA16" s="65"/>
      <c r="AB16" s="65"/>
      <c r="AC16" s="65"/>
      <c r="AD16" s="65"/>
      <c r="AE16" s="65"/>
      <c r="AF16" s="65"/>
      <c r="AG16" s="65"/>
      <c r="AH16" s="261"/>
      <c r="AI16" s="143">
        <f>SUM(COUNTIFS($AM16:$CT16,{"P","PC","PV","PCV"}))</f>
        <v>0</v>
      </c>
      <c r="AJ16" s="143">
        <f>SUM(COUNTIFS($AM16:$CT16,{"PC","PCV"}))</f>
        <v>0</v>
      </c>
      <c r="AK16" s="143">
        <f>SUM(COUNTIFS($AM16:$CT16,{"PV","PCV"}))</f>
        <v>0</v>
      </c>
      <c r="AL16" s="143">
        <f t="shared" si="0"/>
        <v>0</v>
      </c>
      <c r="AM16" s="246"/>
      <c r="AN16" s="246"/>
      <c r="AO16" s="246"/>
      <c r="AP16" s="246"/>
      <c r="AQ16" s="246"/>
      <c r="AR16" s="246"/>
      <c r="AS16" s="246"/>
      <c r="AT16" s="246"/>
      <c r="AU16" s="246"/>
      <c r="AV16" s="246"/>
      <c r="AW16" s="246"/>
      <c r="AX16" s="246"/>
      <c r="AY16" s="246"/>
      <c r="AZ16" s="246"/>
      <c r="BA16" s="246"/>
      <c r="BB16" s="246"/>
      <c r="BC16" s="246"/>
      <c r="BD16" s="246"/>
      <c r="BE16" s="246"/>
      <c r="BF16" s="246"/>
      <c r="BG16" s="246"/>
      <c r="BH16" s="246"/>
      <c r="BI16" s="246"/>
      <c r="BJ16" s="246"/>
      <c r="BK16" s="246"/>
      <c r="BL16" s="246"/>
      <c r="BM16" s="246"/>
      <c r="BN16" s="246"/>
      <c r="BO16" s="246"/>
      <c r="BP16" s="246"/>
      <c r="BQ16" s="246"/>
      <c r="BR16" s="246"/>
      <c r="BS16" s="246"/>
      <c r="BT16" s="246"/>
      <c r="BU16" s="246"/>
      <c r="BV16" s="246"/>
      <c r="BW16" s="246"/>
      <c r="BX16" s="246"/>
      <c r="BY16" s="246"/>
      <c r="BZ16" s="246"/>
      <c r="CA16" s="246"/>
      <c r="CB16" s="246"/>
      <c r="CC16" s="246"/>
      <c r="CD16" s="246"/>
      <c r="CE16" s="246"/>
      <c r="CF16" s="246"/>
      <c r="CG16" s="246"/>
      <c r="CH16" s="246"/>
      <c r="CI16" s="246"/>
      <c r="CJ16" s="246"/>
      <c r="CK16" s="246"/>
      <c r="CL16" s="246"/>
      <c r="CM16" s="246"/>
      <c r="CN16" s="246"/>
      <c r="CO16" s="246"/>
      <c r="CP16" s="246"/>
      <c r="CQ16" s="246"/>
      <c r="CR16" s="246"/>
      <c r="CS16" s="246"/>
      <c r="CT16" s="246"/>
    </row>
    <row r="17" spans="1:98" ht="178.5" x14ac:dyDescent="0.2">
      <c r="A17" s="142" t="s">
        <v>513</v>
      </c>
      <c r="B17" s="156" t="s">
        <v>491</v>
      </c>
      <c r="C17" s="41" t="s">
        <v>623</v>
      </c>
      <c r="D17" s="39" t="s">
        <v>618</v>
      </c>
      <c r="E17" s="265"/>
      <c r="F17" s="65"/>
      <c r="G17" s="65"/>
      <c r="H17" s="65"/>
      <c r="I17" s="65"/>
      <c r="J17" s="65"/>
      <c r="K17" s="65"/>
      <c r="L17" s="65" t="str">
        <f t="shared" si="1"/>
        <v>N/A</v>
      </c>
      <c r="M17" s="65" t="s">
        <v>6</v>
      </c>
      <c r="N17" s="65"/>
      <c r="O17" s="65"/>
      <c r="P17" s="65"/>
      <c r="Q17" s="65"/>
      <c r="R17" s="65" t="str">
        <f>IFERROR($AJ17/($C$5*$S$8),"N/A")</f>
        <v>N/A</v>
      </c>
      <c r="S17" s="65" t="s">
        <v>6</v>
      </c>
      <c r="T17" s="65" t="str">
        <f>IFERROR($AI17/($C$4*$U$8),"N/A")</f>
        <v>N/A</v>
      </c>
      <c r="U17" s="65" t="s">
        <v>6</v>
      </c>
      <c r="V17" s="65"/>
      <c r="W17" s="65"/>
      <c r="X17" s="65" t="str">
        <f>IFERROR($AI17/($C$4*$Y$8),"N/A")</f>
        <v>N/A</v>
      </c>
      <c r="Y17" s="65" t="s">
        <v>6</v>
      </c>
      <c r="Z17" s="65" t="str">
        <f>IFERROR($AI17/($C$4*$AA$8),"N/A")</f>
        <v>N/A</v>
      </c>
      <c r="AA17" s="65" t="s">
        <v>6</v>
      </c>
      <c r="AB17" s="65"/>
      <c r="AC17" s="65"/>
      <c r="AD17" s="65" t="str">
        <f>IFERROR($AK17/($C$6*$AE$8),"N/A")</f>
        <v>N/A</v>
      </c>
      <c r="AE17" s="65" t="s">
        <v>6</v>
      </c>
      <c r="AF17" s="65"/>
      <c r="AG17" s="65"/>
      <c r="AH17" s="261"/>
      <c r="AI17" s="143">
        <f>SUM(COUNTIFS($AM17:$CT17,{"P","PC","PV","PCV"}))</f>
        <v>0</v>
      </c>
      <c r="AJ17" s="143">
        <f>SUM(COUNTIFS($AM17:$CT17,{"PC","PCV"}))</f>
        <v>0</v>
      </c>
      <c r="AK17" s="143">
        <f>SUM(COUNTIFS($AM17:$CT17,{"PV","PCV"}))</f>
        <v>0</v>
      </c>
      <c r="AL17" s="143">
        <f t="shared" si="0"/>
        <v>0</v>
      </c>
      <c r="AM17" s="246"/>
      <c r="AN17" s="246"/>
      <c r="AO17" s="246"/>
      <c r="AP17" s="246"/>
      <c r="AQ17" s="246"/>
      <c r="AR17" s="246"/>
      <c r="AS17" s="246"/>
      <c r="AT17" s="246"/>
      <c r="AU17" s="246"/>
      <c r="AV17" s="246"/>
      <c r="AW17" s="246"/>
      <c r="AX17" s="246"/>
      <c r="AY17" s="246"/>
      <c r="AZ17" s="246"/>
      <c r="BA17" s="246"/>
      <c r="BB17" s="246"/>
      <c r="BC17" s="246"/>
      <c r="BD17" s="246"/>
      <c r="BE17" s="246"/>
      <c r="BF17" s="246"/>
      <c r="BG17" s="246"/>
      <c r="BH17" s="246"/>
      <c r="BI17" s="246"/>
      <c r="BJ17" s="246"/>
      <c r="BK17" s="246"/>
      <c r="BL17" s="246"/>
      <c r="BM17" s="246"/>
      <c r="BN17" s="246"/>
      <c r="BO17" s="246"/>
      <c r="BP17" s="246"/>
      <c r="BQ17" s="246"/>
      <c r="BR17" s="246"/>
      <c r="BS17" s="246"/>
      <c r="BT17" s="246"/>
      <c r="BU17" s="246"/>
      <c r="BV17" s="246"/>
      <c r="BW17" s="246"/>
      <c r="BX17" s="246"/>
      <c r="BY17" s="246"/>
      <c r="BZ17" s="246"/>
      <c r="CA17" s="246"/>
      <c r="CB17" s="246"/>
      <c r="CC17" s="246"/>
      <c r="CD17" s="246"/>
      <c r="CE17" s="246"/>
      <c r="CF17" s="246"/>
      <c r="CG17" s="246"/>
      <c r="CH17" s="246"/>
      <c r="CI17" s="246"/>
      <c r="CJ17" s="246"/>
      <c r="CK17" s="246"/>
      <c r="CL17" s="246"/>
      <c r="CM17" s="246"/>
      <c r="CN17" s="246"/>
      <c r="CO17" s="246"/>
      <c r="CP17" s="246"/>
      <c r="CQ17" s="246"/>
      <c r="CR17" s="246"/>
      <c r="CS17" s="246"/>
      <c r="CT17" s="246"/>
    </row>
    <row r="18" spans="1:98" ht="153" x14ac:dyDescent="0.2">
      <c r="A18" s="142" t="s">
        <v>514</v>
      </c>
      <c r="B18" s="81" t="s">
        <v>168</v>
      </c>
      <c r="C18" s="41" t="s">
        <v>633</v>
      </c>
      <c r="D18" s="31"/>
      <c r="E18" s="265"/>
      <c r="F18" s="65"/>
      <c r="G18" s="65"/>
      <c r="H18" s="65"/>
      <c r="I18" s="65"/>
      <c r="J18" s="65" t="str">
        <f>IFERROR($AI18/($C$4*$K$8),"N/A")</f>
        <v>N/A</v>
      </c>
      <c r="K18" s="65" t="s">
        <v>6</v>
      </c>
      <c r="L18" s="65" t="str">
        <f t="shared" si="1"/>
        <v>N/A</v>
      </c>
      <c r="M18" s="65" t="s">
        <v>6</v>
      </c>
      <c r="N18" s="65"/>
      <c r="O18" s="65"/>
      <c r="P18" s="65"/>
      <c r="Q18" s="65"/>
      <c r="R18" s="65"/>
      <c r="S18" s="65"/>
      <c r="T18" s="65" t="str">
        <f>IFERROR($AI18/($C$4*$U$8),"N/A")</f>
        <v>N/A</v>
      </c>
      <c r="U18" s="65" t="s">
        <v>6</v>
      </c>
      <c r="V18" s="65"/>
      <c r="W18" s="65"/>
      <c r="X18" s="65"/>
      <c r="Y18" s="65"/>
      <c r="Z18" s="65"/>
      <c r="AA18" s="65"/>
      <c r="AB18" s="65" t="str">
        <f>IFERROR($AI18/($C$4*$AC$8),"N/A")</f>
        <v>N/A</v>
      </c>
      <c r="AC18" s="65" t="s">
        <v>6</v>
      </c>
      <c r="AD18" s="65"/>
      <c r="AE18" s="65"/>
      <c r="AF18" s="65"/>
      <c r="AG18" s="65"/>
      <c r="AH18" s="261"/>
      <c r="AI18" s="143">
        <f>SUM(COUNTIFS($AM18:$CT18,{"P","PC","PV","PCV"}))</f>
        <v>0</v>
      </c>
      <c r="AJ18" s="143">
        <f>SUM(COUNTIFS($AM18:$CT18,{"PC","PCV"}))</f>
        <v>0</v>
      </c>
      <c r="AK18" s="143">
        <f>SUM(COUNTIFS($AM18:$CT18,{"PV","PCV"}))</f>
        <v>0</v>
      </c>
      <c r="AL18" s="143">
        <f t="shared" si="0"/>
        <v>0</v>
      </c>
      <c r="AM18" s="246"/>
      <c r="AN18" s="246"/>
      <c r="AO18" s="246"/>
      <c r="AP18" s="246"/>
      <c r="AQ18" s="246"/>
      <c r="AR18" s="246"/>
      <c r="AS18" s="246"/>
      <c r="AT18" s="246"/>
      <c r="AU18" s="246"/>
      <c r="AV18" s="246"/>
      <c r="AW18" s="246"/>
      <c r="AX18" s="246"/>
      <c r="AY18" s="246"/>
      <c r="AZ18" s="246"/>
      <c r="BA18" s="246"/>
      <c r="BB18" s="246"/>
      <c r="BC18" s="246"/>
      <c r="BD18" s="246"/>
      <c r="BE18" s="246"/>
      <c r="BF18" s="246"/>
      <c r="BG18" s="246"/>
      <c r="BH18" s="246"/>
      <c r="BI18" s="246"/>
      <c r="BJ18" s="246"/>
      <c r="BK18" s="246"/>
      <c r="BL18" s="246"/>
      <c r="BM18" s="246"/>
      <c r="BN18" s="246"/>
      <c r="BO18" s="246"/>
      <c r="BP18" s="246"/>
      <c r="BQ18" s="246"/>
      <c r="BR18" s="246"/>
      <c r="BS18" s="246"/>
      <c r="BT18" s="246"/>
      <c r="BU18" s="246"/>
      <c r="BV18" s="246"/>
      <c r="BW18" s="246"/>
      <c r="BX18" s="246"/>
      <c r="BY18" s="246"/>
      <c r="BZ18" s="246"/>
      <c r="CA18" s="246"/>
      <c r="CB18" s="246"/>
      <c r="CC18" s="246"/>
      <c r="CD18" s="246"/>
      <c r="CE18" s="246"/>
      <c r="CF18" s="246"/>
      <c r="CG18" s="246"/>
      <c r="CH18" s="246"/>
      <c r="CI18" s="246"/>
      <c r="CJ18" s="246"/>
      <c r="CK18" s="246"/>
      <c r="CL18" s="246"/>
      <c r="CM18" s="246"/>
      <c r="CN18" s="246"/>
      <c r="CO18" s="246"/>
      <c r="CP18" s="246"/>
      <c r="CQ18" s="246"/>
      <c r="CR18" s="246"/>
      <c r="CS18" s="246"/>
      <c r="CT18" s="246"/>
    </row>
    <row r="19" spans="1:98" ht="255" x14ac:dyDescent="0.2">
      <c r="A19" s="142" t="s">
        <v>515</v>
      </c>
      <c r="B19" s="81" t="s">
        <v>45</v>
      </c>
      <c r="C19" s="41" t="s">
        <v>496</v>
      </c>
      <c r="D19" s="39"/>
      <c r="E19" s="265"/>
      <c r="F19" s="65"/>
      <c r="G19" s="65"/>
      <c r="H19" s="65"/>
      <c r="I19" s="65"/>
      <c r="J19" s="65" t="str">
        <f>IFERROR($AI19/($C$4*$K$8),"N/A")</f>
        <v>N/A</v>
      </c>
      <c r="K19" s="65" t="s">
        <v>6</v>
      </c>
      <c r="L19" s="65" t="str">
        <f t="shared" si="1"/>
        <v>N/A</v>
      </c>
      <c r="M19" s="65" t="s">
        <v>6</v>
      </c>
      <c r="N19" s="65"/>
      <c r="O19" s="65"/>
      <c r="P19" s="65"/>
      <c r="Q19" s="65"/>
      <c r="R19" s="65" t="str">
        <f>IFERROR($AJ19/($C$5*$S$8),"N/A")</f>
        <v>N/A</v>
      </c>
      <c r="S19" s="65" t="s">
        <v>6</v>
      </c>
      <c r="T19" s="65" t="str">
        <f>IFERROR($AI19/($C$4*$U$8),"N/A")</f>
        <v>N/A</v>
      </c>
      <c r="U19" s="65" t="s">
        <v>6</v>
      </c>
      <c r="V19" s="65"/>
      <c r="W19" s="65"/>
      <c r="X19" s="65"/>
      <c r="Y19" s="65"/>
      <c r="Z19" s="65" t="str">
        <f t="shared" ref="Z19:Z24" si="2">IFERROR($AI19/($C$4*$AA$8),"N/A")</f>
        <v>N/A</v>
      </c>
      <c r="AA19" s="65" t="s">
        <v>6</v>
      </c>
      <c r="AB19" s="65"/>
      <c r="AC19" s="65"/>
      <c r="AD19" s="65"/>
      <c r="AE19" s="65"/>
      <c r="AF19" s="65"/>
      <c r="AG19" s="65"/>
      <c r="AH19" s="261"/>
      <c r="AI19" s="143">
        <f>SUM(COUNTIFS($AM19:$CT19,{"P","PC","PV","PCV"}))</f>
        <v>0</v>
      </c>
      <c r="AJ19" s="143">
        <f>SUM(COUNTIFS($AM19:$CT19,{"PC","PCV"}))</f>
        <v>0</v>
      </c>
      <c r="AK19" s="143">
        <f>SUM(COUNTIFS($AM19:$CT19,{"PV","PCV"}))</f>
        <v>0</v>
      </c>
      <c r="AL19" s="143">
        <f t="shared" si="0"/>
        <v>0</v>
      </c>
      <c r="AM19" s="246"/>
      <c r="AN19" s="246"/>
      <c r="AO19" s="246"/>
      <c r="AP19" s="246"/>
      <c r="AQ19" s="246"/>
      <c r="AR19" s="246"/>
      <c r="AS19" s="246"/>
      <c r="AT19" s="246"/>
      <c r="AU19" s="246"/>
      <c r="AV19" s="246"/>
      <c r="AW19" s="246"/>
      <c r="AX19" s="246"/>
      <c r="AY19" s="246"/>
      <c r="AZ19" s="246"/>
      <c r="BA19" s="246"/>
      <c r="BB19" s="246"/>
      <c r="BC19" s="246"/>
      <c r="BD19" s="246"/>
      <c r="BE19" s="246"/>
      <c r="BF19" s="246"/>
      <c r="BG19" s="246"/>
      <c r="BH19" s="246"/>
      <c r="BI19" s="246"/>
      <c r="BJ19" s="246"/>
      <c r="BK19" s="246"/>
      <c r="BL19" s="246"/>
      <c r="BM19" s="246"/>
      <c r="BN19" s="246"/>
      <c r="BO19" s="246"/>
      <c r="BP19" s="246"/>
      <c r="BQ19" s="246"/>
      <c r="BR19" s="246"/>
      <c r="BS19" s="246"/>
      <c r="BT19" s="246"/>
      <c r="BU19" s="246"/>
      <c r="BV19" s="246"/>
      <c r="BW19" s="246"/>
      <c r="BX19" s="246"/>
      <c r="BY19" s="246"/>
      <c r="BZ19" s="246"/>
      <c r="CA19" s="246"/>
      <c r="CB19" s="246"/>
      <c r="CC19" s="246"/>
      <c r="CD19" s="246"/>
      <c r="CE19" s="246"/>
      <c r="CF19" s="246"/>
      <c r="CG19" s="246"/>
      <c r="CH19" s="246"/>
      <c r="CI19" s="246"/>
      <c r="CJ19" s="246"/>
      <c r="CK19" s="246"/>
      <c r="CL19" s="246"/>
      <c r="CM19" s="246"/>
      <c r="CN19" s="246"/>
      <c r="CO19" s="246"/>
      <c r="CP19" s="246"/>
      <c r="CQ19" s="246"/>
      <c r="CR19" s="246"/>
      <c r="CS19" s="246"/>
      <c r="CT19" s="246"/>
    </row>
    <row r="20" spans="1:98" ht="140.25" x14ac:dyDescent="0.2">
      <c r="A20" s="142" t="s">
        <v>516</v>
      </c>
      <c r="B20" s="81" t="s">
        <v>46</v>
      </c>
      <c r="C20" s="41" t="s">
        <v>617</v>
      </c>
      <c r="D20" s="39" t="s">
        <v>47</v>
      </c>
      <c r="E20" s="265"/>
      <c r="F20" s="65" t="str">
        <f>IFERROR($AI20/($C$4*$G$8),"N/A")</f>
        <v>N/A</v>
      </c>
      <c r="G20" s="65" t="s">
        <v>6</v>
      </c>
      <c r="H20" s="65"/>
      <c r="I20" s="65"/>
      <c r="J20" s="65" t="str">
        <f>IFERROR($AI20/($C$4*$K$8),"N/A")</f>
        <v>N/A</v>
      </c>
      <c r="K20" s="65" t="s">
        <v>6</v>
      </c>
      <c r="L20" s="65" t="str">
        <f t="shared" si="1"/>
        <v>N/A</v>
      </c>
      <c r="M20" s="65" t="s">
        <v>6</v>
      </c>
      <c r="N20" s="65"/>
      <c r="O20" s="65"/>
      <c r="P20" s="65"/>
      <c r="Q20" s="65"/>
      <c r="R20" s="65" t="str">
        <f>IFERROR($AJ20/($C$5*$S$8),"N/A")</f>
        <v>N/A</v>
      </c>
      <c r="S20" s="65" t="s">
        <v>6</v>
      </c>
      <c r="T20" s="65"/>
      <c r="U20" s="65"/>
      <c r="V20" s="65"/>
      <c r="W20" s="65"/>
      <c r="X20" s="65"/>
      <c r="Y20" s="65"/>
      <c r="Z20" s="65" t="str">
        <f t="shared" si="2"/>
        <v>N/A</v>
      </c>
      <c r="AA20" s="65" t="s">
        <v>6</v>
      </c>
      <c r="AB20" s="65"/>
      <c r="AC20" s="65"/>
      <c r="AD20" s="65"/>
      <c r="AE20" s="65"/>
      <c r="AF20" s="65"/>
      <c r="AG20" s="65"/>
      <c r="AH20" s="261"/>
      <c r="AI20" s="143">
        <f>SUM(COUNTIFS($AM20:$CT20,{"P","PC","PV","PCV"}))</f>
        <v>0</v>
      </c>
      <c r="AJ20" s="143">
        <f>SUM(COUNTIFS($AM20:$CT20,{"PC","PCV"}))</f>
        <v>0</v>
      </c>
      <c r="AK20" s="143">
        <f>SUM(COUNTIFS($AM20:$CT20,{"PV","PCV"}))</f>
        <v>0</v>
      </c>
      <c r="AL20" s="143">
        <f t="shared" si="0"/>
        <v>0</v>
      </c>
      <c r="AM20" s="246"/>
      <c r="AN20" s="246"/>
      <c r="AO20" s="246"/>
      <c r="AP20" s="246"/>
      <c r="AQ20" s="246"/>
      <c r="AR20" s="246"/>
      <c r="AS20" s="246"/>
      <c r="AT20" s="246"/>
      <c r="AU20" s="246"/>
      <c r="AV20" s="246"/>
      <c r="AW20" s="246"/>
      <c r="AX20" s="246"/>
      <c r="AY20" s="246"/>
      <c r="AZ20" s="246"/>
      <c r="BA20" s="246"/>
      <c r="BB20" s="246"/>
      <c r="BC20" s="246"/>
      <c r="BD20" s="246"/>
      <c r="BE20" s="246"/>
      <c r="BF20" s="246"/>
      <c r="BG20" s="246"/>
      <c r="BH20" s="246"/>
      <c r="BI20" s="246"/>
      <c r="BJ20" s="246"/>
      <c r="BK20" s="246"/>
      <c r="BL20" s="246"/>
      <c r="BM20" s="246"/>
      <c r="BN20" s="246"/>
      <c r="BO20" s="246"/>
      <c r="BP20" s="246"/>
      <c r="BQ20" s="246"/>
      <c r="BR20" s="246"/>
      <c r="BS20" s="246"/>
      <c r="BT20" s="246"/>
      <c r="BU20" s="246"/>
      <c r="BV20" s="246"/>
      <c r="BW20" s="246"/>
      <c r="BX20" s="246"/>
      <c r="BY20" s="246"/>
      <c r="BZ20" s="246"/>
      <c r="CA20" s="246"/>
      <c r="CB20" s="246"/>
      <c r="CC20" s="246"/>
      <c r="CD20" s="246"/>
      <c r="CE20" s="246"/>
      <c r="CF20" s="246"/>
      <c r="CG20" s="246"/>
      <c r="CH20" s="246"/>
      <c r="CI20" s="246"/>
      <c r="CJ20" s="246"/>
      <c r="CK20" s="246"/>
      <c r="CL20" s="246"/>
      <c r="CM20" s="246"/>
      <c r="CN20" s="246"/>
      <c r="CO20" s="246"/>
      <c r="CP20" s="246"/>
      <c r="CQ20" s="246"/>
      <c r="CR20" s="246"/>
      <c r="CS20" s="246"/>
      <c r="CT20" s="246"/>
    </row>
    <row r="21" spans="1:98" ht="114.75" x14ac:dyDescent="0.2">
      <c r="A21" s="142" t="s">
        <v>517</v>
      </c>
      <c r="B21" s="81" t="s">
        <v>114</v>
      </c>
      <c r="C21" s="41" t="s">
        <v>634</v>
      </c>
      <c r="D21" s="39" t="s">
        <v>619</v>
      </c>
      <c r="E21" s="265"/>
      <c r="F21" s="65"/>
      <c r="G21" s="65"/>
      <c r="H21" s="65"/>
      <c r="I21" s="65"/>
      <c r="J21" s="65" t="str">
        <f>IFERROR($AI21/($C$4*$K$8),"N/A")</f>
        <v>N/A</v>
      </c>
      <c r="K21" s="65" t="s">
        <v>6</v>
      </c>
      <c r="L21" s="65" t="str">
        <f t="shared" si="1"/>
        <v>N/A</v>
      </c>
      <c r="M21" s="65" t="s">
        <v>6</v>
      </c>
      <c r="N21" s="65"/>
      <c r="O21" s="65"/>
      <c r="P21" s="65"/>
      <c r="Q21" s="65"/>
      <c r="R21" s="65" t="str">
        <f>IFERROR($AJ21/($C$5*$S$8),"N/A")</f>
        <v>N/A</v>
      </c>
      <c r="S21" s="65" t="s">
        <v>6</v>
      </c>
      <c r="T21" s="65"/>
      <c r="U21" s="65"/>
      <c r="V21" s="65"/>
      <c r="W21" s="65"/>
      <c r="X21" s="65"/>
      <c r="Y21" s="65"/>
      <c r="Z21" s="65" t="str">
        <f t="shared" si="2"/>
        <v>N/A</v>
      </c>
      <c r="AA21" s="65" t="s">
        <v>6</v>
      </c>
      <c r="AB21" s="65"/>
      <c r="AC21" s="65"/>
      <c r="AD21" s="65" t="str">
        <f>IFERROR($AK21/($C$6*$AE$8),"N/A")</f>
        <v>N/A</v>
      </c>
      <c r="AE21" s="65" t="s">
        <v>6</v>
      </c>
      <c r="AF21" s="65"/>
      <c r="AG21" s="65"/>
      <c r="AH21" s="261"/>
      <c r="AI21" s="143">
        <f>SUM(COUNTIFS($AM21:$CT21,{"P","PC","PV","PCV"}))</f>
        <v>0</v>
      </c>
      <c r="AJ21" s="143">
        <f>SUM(COUNTIFS($AM21:$CT21,{"PC","PCV"}))</f>
        <v>0</v>
      </c>
      <c r="AK21" s="143">
        <f>SUM(COUNTIFS($AM21:$CT21,{"PV","PCV"}))</f>
        <v>0</v>
      </c>
      <c r="AL21" s="143">
        <f t="shared" si="0"/>
        <v>0</v>
      </c>
      <c r="AM21" s="246"/>
      <c r="AN21" s="246"/>
      <c r="AO21" s="246"/>
      <c r="AP21" s="246"/>
      <c r="AQ21" s="246"/>
      <c r="AR21" s="246"/>
      <c r="AS21" s="246"/>
      <c r="AT21" s="246"/>
      <c r="AU21" s="246"/>
      <c r="AV21" s="246"/>
      <c r="AW21" s="246"/>
      <c r="AX21" s="246"/>
      <c r="AY21" s="246"/>
      <c r="AZ21" s="246"/>
      <c r="BA21" s="246"/>
      <c r="BB21" s="246"/>
      <c r="BC21" s="246"/>
      <c r="BD21" s="246"/>
      <c r="BE21" s="246"/>
      <c r="BF21" s="246"/>
      <c r="BG21" s="246"/>
      <c r="BH21" s="246"/>
      <c r="BI21" s="246"/>
      <c r="BJ21" s="246"/>
      <c r="BK21" s="246"/>
      <c r="BL21" s="246"/>
      <c r="BM21" s="246"/>
      <c r="BN21" s="246"/>
      <c r="BO21" s="246"/>
      <c r="BP21" s="246"/>
      <c r="BQ21" s="246"/>
      <c r="BR21" s="246"/>
      <c r="BS21" s="246"/>
      <c r="BT21" s="246"/>
      <c r="BU21" s="246"/>
      <c r="BV21" s="246"/>
      <c r="BW21" s="246"/>
      <c r="BX21" s="246"/>
      <c r="BY21" s="246"/>
      <c r="BZ21" s="246"/>
      <c r="CA21" s="246"/>
      <c r="CB21" s="246"/>
      <c r="CC21" s="246"/>
      <c r="CD21" s="246"/>
      <c r="CE21" s="246"/>
      <c r="CF21" s="246"/>
      <c r="CG21" s="246"/>
      <c r="CH21" s="246"/>
      <c r="CI21" s="246"/>
      <c r="CJ21" s="246"/>
      <c r="CK21" s="246"/>
      <c r="CL21" s="246"/>
      <c r="CM21" s="246"/>
      <c r="CN21" s="246"/>
      <c r="CO21" s="246"/>
      <c r="CP21" s="246"/>
      <c r="CQ21" s="246"/>
      <c r="CR21" s="246"/>
      <c r="CS21" s="246"/>
      <c r="CT21" s="246"/>
    </row>
    <row r="22" spans="1:98" ht="76.5" x14ac:dyDescent="0.2">
      <c r="A22" s="142" t="s">
        <v>518</v>
      </c>
      <c r="B22" s="62" t="s">
        <v>115</v>
      </c>
      <c r="C22" s="41" t="s">
        <v>635</v>
      </c>
      <c r="D22" s="39" t="s">
        <v>620</v>
      </c>
      <c r="E22" s="265"/>
      <c r="F22" s="65"/>
      <c r="G22" s="65"/>
      <c r="H22" s="65"/>
      <c r="I22" s="65"/>
      <c r="J22" s="65"/>
      <c r="K22" s="65"/>
      <c r="L22" s="65"/>
      <c r="M22" s="65"/>
      <c r="N22" s="65"/>
      <c r="O22" s="65"/>
      <c r="P22" s="65"/>
      <c r="Q22" s="65"/>
      <c r="R22" s="65"/>
      <c r="S22" s="65"/>
      <c r="T22" s="65" t="str">
        <f>IFERROR($AI22/($C$4*$U$8),"N/A")</f>
        <v>N/A</v>
      </c>
      <c r="U22" s="65" t="s">
        <v>6</v>
      </c>
      <c r="V22" s="65"/>
      <c r="W22" s="65"/>
      <c r="X22" s="65"/>
      <c r="Y22" s="65"/>
      <c r="Z22" s="65" t="str">
        <f t="shared" si="2"/>
        <v>N/A</v>
      </c>
      <c r="AA22" s="65" t="s">
        <v>6</v>
      </c>
      <c r="AB22" s="65"/>
      <c r="AC22" s="65"/>
      <c r="AD22" s="65" t="str">
        <f>IFERROR($AK22/($C$6*$AE$8),"N/A")</f>
        <v>N/A</v>
      </c>
      <c r="AE22" s="65" t="s">
        <v>6</v>
      </c>
      <c r="AF22" s="65"/>
      <c r="AG22" s="65"/>
      <c r="AH22" s="261"/>
      <c r="AI22" s="143">
        <f>SUM(COUNTIFS($AM22:$CT22,{"P","PC","PV","PCV"}))</f>
        <v>0</v>
      </c>
      <c r="AJ22" s="143">
        <f>SUM(COUNTIFS($AM22:$CT22,{"PC","PCV"}))</f>
        <v>0</v>
      </c>
      <c r="AK22" s="143">
        <f>SUM(COUNTIFS($AM22:$CT22,{"PV","PCV"}))</f>
        <v>0</v>
      </c>
      <c r="AL22" s="143">
        <f t="shared" si="0"/>
        <v>0</v>
      </c>
      <c r="AM22" s="246"/>
      <c r="AN22" s="246"/>
      <c r="AO22" s="246"/>
      <c r="AP22" s="246"/>
      <c r="AQ22" s="246"/>
      <c r="AR22" s="246"/>
      <c r="AS22" s="246"/>
      <c r="AT22" s="246"/>
      <c r="AU22" s="246"/>
      <c r="AV22" s="246"/>
      <c r="AW22" s="246"/>
      <c r="AX22" s="246"/>
      <c r="AY22" s="246"/>
      <c r="AZ22" s="246"/>
      <c r="BA22" s="246"/>
      <c r="BB22" s="246"/>
      <c r="BC22" s="246"/>
      <c r="BD22" s="246"/>
      <c r="BE22" s="246"/>
      <c r="BF22" s="246"/>
      <c r="BG22" s="246"/>
      <c r="BH22" s="246"/>
      <c r="BI22" s="246"/>
      <c r="BJ22" s="246"/>
      <c r="BK22" s="246"/>
      <c r="BL22" s="246"/>
      <c r="BM22" s="246"/>
      <c r="BN22" s="246"/>
      <c r="BO22" s="246"/>
      <c r="BP22" s="246"/>
      <c r="BQ22" s="246"/>
      <c r="BR22" s="246"/>
      <c r="BS22" s="246"/>
      <c r="BT22" s="246"/>
      <c r="BU22" s="246"/>
      <c r="BV22" s="246"/>
      <c r="BW22" s="246"/>
      <c r="BX22" s="246"/>
      <c r="BY22" s="246"/>
      <c r="BZ22" s="246"/>
      <c r="CA22" s="246"/>
      <c r="CB22" s="246"/>
      <c r="CC22" s="246"/>
      <c r="CD22" s="246"/>
      <c r="CE22" s="246"/>
      <c r="CF22" s="246"/>
      <c r="CG22" s="246"/>
      <c r="CH22" s="246"/>
      <c r="CI22" s="246"/>
      <c r="CJ22" s="246"/>
      <c r="CK22" s="246"/>
      <c r="CL22" s="246"/>
      <c r="CM22" s="246"/>
      <c r="CN22" s="246"/>
      <c r="CO22" s="246"/>
      <c r="CP22" s="246"/>
      <c r="CQ22" s="246"/>
      <c r="CR22" s="246"/>
      <c r="CS22" s="246"/>
      <c r="CT22" s="246"/>
    </row>
    <row r="23" spans="1:98" ht="25.5" x14ac:dyDescent="0.2">
      <c r="A23" s="142" t="s">
        <v>519</v>
      </c>
      <c r="B23" s="81" t="s">
        <v>610</v>
      </c>
      <c r="C23" s="41" t="s">
        <v>735</v>
      </c>
      <c r="D23" s="157"/>
      <c r="E23" s="265"/>
      <c r="F23" s="66"/>
      <c r="G23" s="66"/>
      <c r="H23" s="67"/>
      <c r="I23" s="67"/>
      <c r="J23" s="67"/>
      <c r="K23" s="67"/>
      <c r="L23" s="67"/>
      <c r="M23" s="67"/>
      <c r="N23" s="67"/>
      <c r="O23" s="67"/>
      <c r="P23" s="67"/>
      <c r="Q23" s="67"/>
      <c r="R23" s="67"/>
      <c r="S23" s="67"/>
      <c r="T23" s="67"/>
      <c r="U23" s="67"/>
      <c r="V23" s="67"/>
      <c r="W23" s="67"/>
      <c r="X23" s="67"/>
      <c r="Y23" s="67"/>
      <c r="Z23" s="65" t="str">
        <f t="shared" si="2"/>
        <v>N/A</v>
      </c>
      <c r="AA23" s="65" t="s">
        <v>6</v>
      </c>
      <c r="AB23" s="67"/>
      <c r="AC23" s="67"/>
      <c r="AD23" s="65" t="str">
        <f>IFERROR($AK23/($C$6*$AE$8),"N/A")</f>
        <v>N/A</v>
      </c>
      <c r="AE23" s="65" t="s">
        <v>6</v>
      </c>
      <c r="AF23" s="67"/>
      <c r="AG23" s="67"/>
      <c r="AH23" s="261"/>
      <c r="AI23" s="143">
        <f>SUM(COUNTIFS($AM23:$CT23,{"P","PC","PV","PCV"}))</f>
        <v>0</v>
      </c>
      <c r="AJ23" s="143">
        <f>SUM(COUNTIFS($AM23:$CT23,{"PC","PCV"}))</f>
        <v>0</v>
      </c>
      <c r="AK23" s="143">
        <f>SUM(COUNTIFS($AM23:$CT23,{"PV","PCV"}))</f>
        <v>0</v>
      </c>
      <c r="AL23" s="143">
        <f t="shared" si="0"/>
        <v>0</v>
      </c>
      <c r="AM23" s="246"/>
      <c r="AN23" s="246"/>
      <c r="AO23" s="246"/>
      <c r="AP23" s="246"/>
      <c r="AQ23" s="246"/>
      <c r="AR23" s="246"/>
      <c r="AS23" s="246"/>
      <c r="AT23" s="246"/>
      <c r="AU23" s="246"/>
      <c r="AV23" s="246"/>
      <c r="AW23" s="246"/>
      <c r="AX23" s="246"/>
      <c r="AY23" s="246"/>
      <c r="AZ23" s="246"/>
      <c r="BA23" s="246"/>
      <c r="BB23" s="246"/>
      <c r="BC23" s="246"/>
      <c r="BD23" s="246"/>
      <c r="BE23" s="246"/>
      <c r="BF23" s="246"/>
      <c r="BG23" s="246"/>
      <c r="BH23" s="246"/>
      <c r="BI23" s="246"/>
      <c r="BJ23" s="246"/>
      <c r="BK23" s="246"/>
      <c r="BL23" s="246"/>
      <c r="BM23" s="246"/>
      <c r="BN23" s="246"/>
      <c r="BO23" s="246"/>
      <c r="BP23" s="246"/>
      <c r="BQ23" s="246"/>
      <c r="BR23" s="246"/>
      <c r="BS23" s="246"/>
      <c r="BT23" s="246"/>
      <c r="BU23" s="246"/>
      <c r="BV23" s="246"/>
      <c r="BW23" s="246"/>
      <c r="BX23" s="246"/>
      <c r="BY23" s="246"/>
      <c r="BZ23" s="246"/>
      <c r="CA23" s="246"/>
      <c r="CB23" s="246"/>
      <c r="CC23" s="246"/>
      <c r="CD23" s="246"/>
      <c r="CE23" s="246"/>
      <c r="CF23" s="246"/>
      <c r="CG23" s="246"/>
      <c r="CH23" s="246"/>
      <c r="CI23" s="246"/>
      <c r="CJ23" s="246"/>
      <c r="CK23" s="246"/>
      <c r="CL23" s="246"/>
      <c r="CM23" s="246"/>
      <c r="CN23" s="246"/>
      <c r="CO23" s="246"/>
      <c r="CP23" s="246"/>
      <c r="CQ23" s="246"/>
      <c r="CR23" s="246"/>
      <c r="CS23" s="246"/>
      <c r="CT23" s="246"/>
    </row>
    <row r="24" spans="1:98" ht="127.5" x14ac:dyDescent="0.2">
      <c r="A24" s="142" t="s">
        <v>520</v>
      </c>
      <c r="B24" s="62" t="s">
        <v>621</v>
      </c>
      <c r="C24" s="41" t="s">
        <v>636</v>
      </c>
      <c r="D24" s="39" t="s">
        <v>625</v>
      </c>
      <c r="E24" s="265"/>
      <c r="F24" s="65"/>
      <c r="G24" s="65"/>
      <c r="H24" s="65"/>
      <c r="I24" s="65"/>
      <c r="J24" s="65"/>
      <c r="K24" s="65"/>
      <c r="L24" s="65"/>
      <c r="M24" s="65"/>
      <c r="N24" s="65"/>
      <c r="O24" s="65"/>
      <c r="P24" s="65"/>
      <c r="Q24" s="65"/>
      <c r="R24" s="65"/>
      <c r="S24" s="65"/>
      <c r="T24" s="65"/>
      <c r="U24" s="65"/>
      <c r="V24" s="65"/>
      <c r="W24" s="65"/>
      <c r="X24" s="65"/>
      <c r="Y24" s="65"/>
      <c r="Z24" s="65" t="str">
        <f t="shared" si="2"/>
        <v>N/A</v>
      </c>
      <c r="AA24" s="65" t="s">
        <v>6</v>
      </c>
      <c r="AB24" s="65"/>
      <c r="AC24" s="65"/>
      <c r="AD24" s="65"/>
      <c r="AE24" s="65"/>
      <c r="AF24" s="65"/>
      <c r="AG24" s="65"/>
      <c r="AH24" s="261"/>
      <c r="AI24" s="143">
        <f>SUM(COUNTIFS($AM24:$CT24,{"P","PC","PV","PCV"}))</f>
        <v>0</v>
      </c>
      <c r="AJ24" s="143">
        <f>SUM(COUNTIFS($AM24:$CT24,{"PC","PCV"}))</f>
        <v>0</v>
      </c>
      <c r="AK24" s="143">
        <f>SUM(COUNTIFS($AM24:$CT24,{"PV","PCV"}))</f>
        <v>0</v>
      </c>
      <c r="AL24" s="143">
        <f t="shared" si="0"/>
        <v>0</v>
      </c>
      <c r="AM24" s="246"/>
      <c r="AN24" s="246"/>
      <c r="AO24" s="246"/>
      <c r="AP24" s="246"/>
      <c r="AQ24" s="246"/>
      <c r="AR24" s="246"/>
      <c r="AS24" s="246"/>
      <c r="AT24" s="246"/>
      <c r="AU24" s="246"/>
      <c r="AV24" s="246"/>
      <c r="AW24" s="246"/>
      <c r="AX24" s="246"/>
      <c r="AY24" s="246"/>
      <c r="AZ24" s="246"/>
      <c r="BA24" s="246"/>
      <c r="BB24" s="246"/>
      <c r="BC24" s="246"/>
      <c r="BD24" s="246"/>
      <c r="BE24" s="246"/>
      <c r="BF24" s="246"/>
      <c r="BG24" s="246"/>
      <c r="BH24" s="246"/>
      <c r="BI24" s="246"/>
      <c r="BJ24" s="246"/>
      <c r="BK24" s="246"/>
      <c r="BL24" s="246"/>
      <c r="BM24" s="246"/>
      <c r="BN24" s="246"/>
      <c r="BO24" s="246"/>
      <c r="BP24" s="246"/>
      <c r="BQ24" s="246"/>
      <c r="BR24" s="246"/>
      <c r="BS24" s="246"/>
      <c r="BT24" s="246"/>
      <c r="BU24" s="246"/>
      <c r="BV24" s="246"/>
      <c r="BW24" s="246"/>
      <c r="BX24" s="246"/>
      <c r="BY24" s="246"/>
      <c r="BZ24" s="246"/>
      <c r="CA24" s="246"/>
      <c r="CB24" s="246"/>
      <c r="CC24" s="246"/>
      <c r="CD24" s="246"/>
      <c r="CE24" s="246"/>
      <c r="CF24" s="246"/>
      <c r="CG24" s="246"/>
      <c r="CH24" s="246"/>
      <c r="CI24" s="246"/>
      <c r="CJ24" s="246"/>
      <c r="CK24" s="246"/>
      <c r="CL24" s="246"/>
      <c r="CM24" s="246"/>
      <c r="CN24" s="246"/>
      <c r="CO24" s="246"/>
      <c r="CP24" s="246"/>
      <c r="CQ24" s="246"/>
      <c r="CR24" s="246"/>
      <c r="CS24" s="246"/>
      <c r="CT24" s="246"/>
    </row>
    <row r="25" spans="1:98" ht="140.25" x14ac:dyDescent="0.2">
      <c r="A25" s="142" t="s">
        <v>521</v>
      </c>
      <c r="B25" s="158" t="s">
        <v>169</v>
      </c>
      <c r="C25" s="282" t="s">
        <v>48</v>
      </c>
      <c r="D25" s="39" t="s">
        <v>614</v>
      </c>
      <c r="E25" s="265"/>
      <c r="F25" s="65" t="str">
        <f>IFERROR($AI25/($C$4*$G$8),"N/A")</f>
        <v>N/A</v>
      </c>
      <c r="G25" s="65" t="s">
        <v>6</v>
      </c>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t="str">
        <f>IFERROR($AI25/($C$4*$AG$8),"N/A")</f>
        <v>N/A</v>
      </c>
      <c r="AG25" s="65" t="s">
        <v>6</v>
      </c>
      <c r="AH25" s="261"/>
      <c r="AI25" s="143">
        <f>SUM(COUNTIFS($AM25:$CT25,{"P","PC","PV","PCV"}))</f>
        <v>0</v>
      </c>
      <c r="AJ25" s="143">
        <f>SUM(COUNTIFS($AM25:$CT25,{"PC","PCV"}))</f>
        <v>0</v>
      </c>
      <c r="AK25" s="143">
        <f>SUM(COUNTIFS($AM25:$CT25,{"PV","PCV"}))</f>
        <v>0</v>
      </c>
      <c r="AL25" s="143">
        <f t="shared" si="0"/>
        <v>0</v>
      </c>
      <c r="AM25" s="246"/>
      <c r="AN25" s="246"/>
      <c r="AO25" s="246"/>
      <c r="AP25" s="246"/>
      <c r="AQ25" s="246"/>
      <c r="AR25" s="246"/>
      <c r="AS25" s="246"/>
      <c r="AT25" s="246"/>
      <c r="AU25" s="246"/>
      <c r="AV25" s="246"/>
      <c r="AW25" s="246"/>
      <c r="AX25" s="246"/>
      <c r="AY25" s="246"/>
      <c r="AZ25" s="246"/>
      <c r="BA25" s="246"/>
      <c r="BB25" s="246"/>
      <c r="BC25" s="246"/>
      <c r="BD25" s="246"/>
      <c r="BE25" s="246"/>
      <c r="BF25" s="246"/>
      <c r="BG25" s="246"/>
      <c r="BH25" s="246"/>
      <c r="BI25" s="246"/>
      <c r="BJ25" s="246"/>
      <c r="BK25" s="246"/>
      <c r="BL25" s="246"/>
      <c r="BM25" s="246"/>
      <c r="BN25" s="246"/>
      <c r="BO25" s="246"/>
      <c r="BP25" s="246"/>
      <c r="BQ25" s="246"/>
      <c r="BR25" s="246"/>
      <c r="BS25" s="246"/>
      <c r="BT25" s="246"/>
      <c r="BU25" s="246"/>
      <c r="BV25" s="246"/>
      <c r="BW25" s="246"/>
      <c r="BX25" s="246"/>
      <c r="BY25" s="246"/>
      <c r="BZ25" s="246"/>
      <c r="CA25" s="246"/>
      <c r="CB25" s="246"/>
      <c r="CC25" s="246"/>
      <c r="CD25" s="246"/>
      <c r="CE25" s="246"/>
      <c r="CF25" s="246"/>
      <c r="CG25" s="246"/>
      <c r="CH25" s="246"/>
      <c r="CI25" s="246"/>
      <c r="CJ25" s="246"/>
      <c r="CK25" s="246"/>
      <c r="CL25" s="246"/>
      <c r="CM25" s="246"/>
      <c r="CN25" s="246"/>
      <c r="CO25" s="246"/>
      <c r="CP25" s="246"/>
      <c r="CQ25" s="246"/>
      <c r="CR25" s="246"/>
      <c r="CS25" s="246"/>
      <c r="CT25" s="246"/>
    </row>
    <row r="26" spans="1:98" ht="38.25" x14ac:dyDescent="0.2">
      <c r="A26" s="142" t="s">
        <v>522</v>
      </c>
      <c r="B26" s="158" t="s">
        <v>113</v>
      </c>
      <c r="C26" s="282" t="s">
        <v>48</v>
      </c>
      <c r="D26" s="39" t="s">
        <v>612</v>
      </c>
      <c r="E26" s="2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t="str">
        <f>IFERROR($AI26/($C$4*$AG$8),"N/A")</f>
        <v>N/A</v>
      </c>
      <c r="AG26" s="65" t="s">
        <v>6</v>
      </c>
      <c r="AH26" s="261"/>
      <c r="AI26" s="144">
        <f>SUM(COUNTIFS($AM26:$CT26,{"P","PC","PV","PCV"}))</f>
        <v>0</v>
      </c>
      <c r="AJ26" s="144">
        <f>SUM(COUNTIFS($AM26:$CT26,{"PC","PCV"}))</f>
        <v>0</v>
      </c>
      <c r="AK26" s="144">
        <f>SUM(COUNTIFS($AM26:$CT26,{"PV","PCV"}))</f>
        <v>0</v>
      </c>
      <c r="AL26" s="144">
        <f t="shared" si="0"/>
        <v>0</v>
      </c>
      <c r="AM26" s="246"/>
      <c r="AN26" s="246"/>
      <c r="AO26" s="246"/>
      <c r="AP26" s="246"/>
      <c r="AQ26" s="246"/>
      <c r="AR26" s="246"/>
      <c r="AS26" s="246"/>
      <c r="AT26" s="246"/>
      <c r="AU26" s="246"/>
      <c r="AV26" s="246"/>
      <c r="AW26" s="246"/>
      <c r="AX26" s="246"/>
      <c r="AY26" s="246"/>
      <c r="AZ26" s="246"/>
      <c r="BA26" s="246"/>
      <c r="BB26" s="246"/>
      <c r="BC26" s="246"/>
      <c r="BD26" s="246"/>
      <c r="BE26" s="246"/>
      <c r="BF26" s="246"/>
      <c r="BG26" s="246"/>
      <c r="BH26" s="246"/>
      <c r="BI26" s="246"/>
      <c r="BJ26" s="246"/>
      <c r="BK26" s="246"/>
      <c r="BL26" s="246"/>
      <c r="BM26" s="246"/>
      <c r="BN26" s="246"/>
      <c r="BO26" s="246"/>
      <c r="BP26" s="246"/>
      <c r="BQ26" s="246"/>
      <c r="BR26" s="246"/>
      <c r="BS26" s="246"/>
      <c r="BT26" s="246"/>
      <c r="BU26" s="246"/>
      <c r="BV26" s="246"/>
      <c r="BW26" s="246"/>
      <c r="BX26" s="246"/>
      <c r="BY26" s="246"/>
      <c r="BZ26" s="246"/>
      <c r="CA26" s="246"/>
      <c r="CB26" s="246"/>
      <c r="CC26" s="246"/>
      <c r="CD26" s="246"/>
      <c r="CE26" s="246"/>
      <c r="CF26" s="246"/>
      <c r="CG26" s="246"/>
      <c r="CH26" s="246"/>
      <c r="CI26" s="246"/>
      <c r="CJ26" s="246"/>
      <c r="CK26" s="246"/>
      <c r="CL26" s="246"/>
      <c r="CM26" s="246"/>
      <c r="CN26" s="246"/>
      <c r="CO26" s="246"/>
      <c r="CP26" s="246"/>
      <c r="CQ26" s="246"/>
      <c r="CR26" s="246"/>
      <c r="CS26" s="246"/>
      <c r="CT26" s="246"/>
    </row>
    <row r="27" spans="1:98" s="391" customFormat="1" ht="89.25" x14ac:dyDescent="0.2">
      <c r="A27" s="142" t="s">
        <v>523</v>
      </c>
      <c r="B27" s="81" t="s">
        <v>137</v>
      </c>
      <c r="C27" s="41" t="s">
        <v>611</v>
      </c>
      <c r="D27" s="31" t="s">
        <v>613</v>
      </c>
      <c r="E27" s="2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392"/>
      <c r="AI27" s="396"/>
      <c r="AJ27" s="394"/>
      <c r="AK27" s="394"/>
      <c r="AL27" s="395"/>
      <c r="AM27" s="246"/>
      <c r="AN27" s="246"/>
      <c r="AO27" s="246"/>
      <c r="AP27" s="246"/>
      <c r="AQ27" s="246"/>
      <c r="AR27" s="246"/>
      <c r="AS27" s="246"/>
      <c r="AT27" s="246"/>
      <c r="AU27" s="246"/>
      <c r="AV27" s="246"/>
      <c r="AW27" s="246"/>
      <c r="AX27" s="246"/>
      <c r="AY27" s="246"/>
      <c r="AZ27" s="246"/>
      <c r="BA27" s="246"/>
      <c r="BB27" s="246"/>
      <c r="BC27" s="246"/>
      <c r="BD27" s="246"/>
      <c r="BE27" s="246"/>
      <c r="BF27" s="246"/>
      <c r="BG27" s="246"/>
      <c r="BH27" s="246"/>
      <c r="BI27" s="246"/>
      <c r="BJ27" s="246"/>
      <c r="BK27" s="246"/>
      <c r="BL27" s="246"/>
      <c r="BM27" s="246"/>
      <c r="BN27" s="246"/>
      <c r="BO27" s="246"/>
      <c r="BP27" s="246"/>
      <c r="BQ27" s="246"/>
      <c r="BR27" s="246"/>
      <c r="BS27" s="246"/>
      <c r="BT27" s="246"/>
      <c r="BU27" s="246"/>
      <c r="BV27" s="246"/>
      <c r="BW27" s="246"/>
      <c r="BX27" s="246"/>
      <c r="BY27" s="246"/>
      <c r="BZ27" s="246"/>
      <c r="CA27" s="246"/>
      <c r="CB27" s="246"/>
      <c r="CC27" s="246"/>
      <c r="CD27" s="246"/>
      <c r="CE27" s="246"/>
      <c r="CF27" s="246"/>
      <c r="CG27" s="246"/>
      <c r="CH27" s="246"/>
      <c r="CI27" s="246"/>
      <c r="CJ27" s="246"/>
      <c r="CK27" s="246"/>
      <c r="CL27" s="246"/>
      <c r="CM27" s="246"/>
      <c r="CN27" s="246"/>
      <c r="CO27" s="246"/>
      <c r="CP27" s="246"/>
      <c r="CQ27" s="246"/>
      <c r="CR27" s="246"/>
      <c r="CS27" s="246"/>
      <c r="CT27" s="246"/>
    </row>
    <row r="28" spans="1:98" hidden="1" x14ac:dyDescent="0.2">
      <c r="A28" s="533" t="s">
        <v>593</v>
      </c>
      <c r="B28" s="534"/>
      <c r="C28" s="534"/>
      <c r="D28" s="534"/>
      <c r="E28" s="535"/>
      <c r="F28" s="65" t="str">
        <f>IF(AND($F$13="N/A", $F$14="N/A",$F$20="N/A",$F$25="N/A"),"N/A",(SUMIF($AH$11:$AH$27,"&lt;&gt;N/A",F$11:F$27)))</f>
        <v>N/A</v>
      </c>
      <c r="G28" s="109"/>
      <c r="H28" s="65" t="str">
        <f>IF($H$14="N/A","N/A",(SUMIF($AH$11:$AH$27,"&lt;&gt;N/A",H$11:H$27)))</f>
        <v>N/A</v>
      </c>
      <c r="I28" s="109"/>
      <c r="J28" s="65" t="str">
        <f>IF(AND(J11="N/A",J12="N/A",J13="N/A",J14="N/A",J18="N/A",J19="N/A",J20="N/A",J21="N/A"),"N/A",(SUMIF($AH$11:$AH$27,"&lt;&gt;N/A",J$11:J$27)))</f>
        <v>N/A</v>
      </c>
      <c r="K28" s="109"/>
      <c r="L28" s="65" t="str">
        <f>IF(AND(L12="N/A",L14="N/A",L15="N/A",L16="N/A",L17="N/A",L18="N/A",L19="N/A",L20="N/A",L21="N/A"),"N/A",(SUMIF($AH$11:$AH$27,"&lt;&gt;N/A",L$11:L$27)))</f>
        <v>N/A</v>
      </c>
      <c r="M28" s="109"/>
      <c r="N28" s="65" t="str">
        <f>IF(AND(N11="N/A",N13="N/A",N15="N/A",N16="N/A"),"N/A",(SUMIF($AH$11:$AH$27,"&lt;&gt;N/A",N$11:N$27)))</f>
        <v>N/A</v>
      </c>
      <c r="O28" s="109"/>
      <c r="P28" s="65" t="str">
        <f>IF(AND(P15="N/A",P16="N/A"),"N/A",(SUMIF($AH$11:$AH$27,"&lt;&gt;N/A",P$11:P$27)))</f>
        <v>N/A</v>
      </c>
      <c r="Q28" s="109"/>
      <c r="R28" s="65" t="str">
        <f>IF(AND(R11="N/A",R12="N/A",R13="N/A",R15="N/A",R16="N/A",R17="N/A",R19="N/A",R20="N/A",R21="N/A"),"N/A",(SUMIF($AH$11:$AH$27,"&lt;&gt;N/A",R$11:R$27)))</f>
        <v>N/A</v>
      </c>
      <c r="S28" s="109"/>
      <c r="T28" s="65" t="str">
        <f>IF(AND(T11="N/A",T12="N/A",T13="N/A",T15="N/A",T16="N/A",T17="N/A",T18="N/A",T19="N/A",T22="N/A"),"N/A",(SUMIF($AH$11:$AH$27,"&lt;&gt;N/A",T$11:T$27)))</f>
        <v>N/A</v>
      </c>
      <c r="U28" s="109"/>
      <c r="V28" s="65" t="s">
        <v>555</v>
      </c>
      <c r="W28" s="109"/>
      <c r="X28" s="65" t="str">
        <f>IF($X$17="N/A","N/A",(SUMIF($AH$11:$AH$27,"&lt;&gt;N/A",X$11:X$27)))</f>
        <v>N/A</v>
      </c>
      <c r="Y28" s="109"/>
      <c r="Z28" s="65" t="str">
        <f>IF(AND(Z12="N/A",Z17="N/A",Z19="N/A",Z20="N/A",Z21="N/A",Z22="N/A",Z23="N/A",Z24="N/A"),"N/A",(SUMIF($AH$11:$AH$27,"&lt;&gt;N/A",Z$11:Z$27)))</f>
        <v>N/A</v>
      </c>
      <c r="AA28" s="109"/>
      <c r="AB28" s="65" t="str">
        <f>IF($AB$18="N/A","N/A",(SUMIF($AH$11:$AH$27,"&lt;&gt;N/A",AB$11:AB$27)))</f>
        <v>N/A</v>
      </c>
      <c r="AC28" s="109"/>
      <c r="AD28" s="65" t="str">
        <f>IF(AND(AD11="N/A",AD12="N/A",AD13="N/A",AD15="N/A",AD17="N/A",AD21="N/A",AD22="N/A",AD23="N/A"),"N/A",(SUMIF($AH$11:$AH$27,"&lt;&gt;N/A",AD$11:AD$27)))</f>
        <v>N/A</v>
      </c>
      <c r="AE28" s="109"/>
      <c r="AF28" s="65" t="str">
        <f>IF(AND($AF$25="N/A", $AF$26="N/A"),"N/A",(SUMIF($AH$11:$AH$27,"&lt;&gt;N/A",AF$11:AF$27)))</f>
        <v>N/A</v>
      </c>
      <c r="AG28" s="109"/>
      <c r="AH28" s="199"/>
      <c r="AI28" s="393"/>
      <c r="AJ28" s="393"/>
      <c r="AK28" s="393"/>
      <c r="AL28" s="393"/>
      <c r="AM28" s="163"/>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row>
    <row r="30" spans="1:98" x14ac:dyDescent="0.2">
      <c r="H30" s="171"/>
      <c r="AD30" s="173"/>
    </row>
    <row r="31" spans="1:98" x14ac:dyDescent="0.2">
      <c r="H31" s="171"/>
    </row>
    <row r="32" spans="1:98" x14ac:dyDescent="0.2">
      <c r="H32" s="171"/>
      <c r="R32" s="167"/>
      <c r="S32" s="167"/>
    </row>
  </sheetData>
  <sheetProtection algorithmName="SHA-512" hashValue="aL5CRCLk9N365Zdo3yWB6SzS74SE94wv3TlBQGmuY0cIYz+pYv/5mW3tXp/cSd5LjGhzuuPyPOna6WhntvZ6cQ==" saltValue="Gl5bL7LwoOsr7AkvDvugrg==" spinCount="100000" sheet="1" objects="1" scenarios="1" formatCells="0"/>
  <mergeCells count="41">
    <mergeCell ref="AB8:AB10"/>
    <mergeCell ref="AF8:AF10"/>
    <mergeCell ref="AD8:AD10"/>
    <mergeCell ref="P8:P10"/>
    <mergeCell ref="R8:R10"/>
    <mergeCell ref="T8:T10"/>
    <mergeCell ref="V8:V10"/>
    <mergeCell ref="X8:X10"/>
    <mergeCell ref="Y8:Y10"/>
    <mergeCell ref="C8:C10"/>
    <mergeCell ref="AE8:AE10"/>
    <mergeCell ref="A4:B4"/>
    <mergeCell ref="A8:A10"/>
    <mergeCell ref="B8:B10"/>
    <mergeCell ref="E8:E10"/>
    <mergeCell ref="F8:F10"/>
    <mergeCell ref="H8:H10"/>
    <mergeCell ref="J8:J10"/>
    <mergeCell ref="M8:M10"/>
    <mergeCell ref="I8:I10"/>
    <mergeCell ref="K8:K10"/>
    <mergeCell ref="G8:G10"/>
    <mergeCell ref="L8:L10"/>
    <mergeCell ref="N8:N10"/>
    <mergeCell ref="Z8:Z10"/>
    <mergeCell ref="AI8:AL8"/>
    <mergeCell ref="AL9:AL10"/>
    <mergeCell ref="A28:E28"/>
    <mergeCell ref="AJ9:AJ10"/>
    <mergeCell ref="AI9:AI10"/>
    <mergeCell ref="AK9:AK10"/>
    <mergeCell ref="AA8:AA10"/>
    <mergeCell ref="AC8:AC10"/>
    <mergeCell ref="AG8:AG10"/>
    <mergeCell ref="AH8:AH10"/>
    <mergeCell ref="O8:O10"/>
    <mergeCell ref="Q8:Q10"/>
    <mergeCell ref="S8:S10"/>
    <mergeCell ref="U8:U10"/>
    <mergeCell ref="W8:W10"/>
    <mergeCell ref="D8:D10"/>
  </mergeCells>
  <conditionalFormatting sqref="AM8:CT10">
    <cfRule type="expression" dxfId="6" priority="1">
      <formula>AM$9&lt;=$C$4</formula>
    </cfRule>
  </conditionalFormatting>
  <conditionalFormatting sqref="AM11:CT28">
    <cfRule type="expression" dxfId="5" priority="2">
      <formula>AM$9&lt;=$C$4</formula>
    </cfRule>
  </conditionalFormatting>
  <dataValidations count="5">
    <dataValidation type="whole" allowBlank="1" showInputMessage="1" showErrorMessage="1" errorTitle="STOP!" error="insert a value from 0-60" prompt="insert a value from 0-60" sqref="C4:C6" xr:uid="{00000000-0002-0000-0800-000000000000}">
      <formula1>0</formula1>
      <formula2>60</formula2>
    </dataValidation>
    <dataValidation type="list" allowBlank="1" showInputMessage="1" showErrorMessage="1" errorTitle="STOP!" error="Insert from drop-down menu." prompt="For a positive response, insert 'p' noncontractor &amp; nonvulnerable worker, 'pc' for contractor worker, 'pv' for vulnerable worker, 'pcv' for contactor and vulnerable worker. For a negative response, insert 'n'. Insert 'N/A' if question doesn't apply.   " sqref="AM11:AM26 AN11:CT26" xr:uid="{00000000-0002-0000-0800-000001000000}">
      <formula1>"p,pc,pv,pcv,n"</formula1>
    </dataValidation>
    <dataValidation type="textLength" allowBlank="1" showInputMessage="1" showErrorMessage="1" sqref="J15:K15" xr:uid="{00000000-0002-0000-0800-000002000000}">
      <formula1>0</formula1>
      <formula2>1000</formula2>
    </dataValidation>
    <dataValidation type="list" allowBlank="1" showInputMessage="1" showErrorMessage="1" errorTitle="STOP!" error="insert N/A if the question is not applicable to the employer" prompt="insert N/A if the question is not applicable." sqref="AH11:AH27" xr:uid="{00000000-0002-0000-0800-000003000000}">
      <formula1>"N/A"</formula1>
    </dataValidation>
    <dataValidation allowBlank="1" showInputMessage="1" showErrorMessage="1" errorTitle="STOP!" sqref="AM27 AN27:XFD27" xr:uid="{00000000-0002-0000-0800-000004000000}"/>
  </dataValidations>
  <pageMargins left="0.7" right="0.7" top="0.75" bottom="0.75" header="0.3" footer="0.3"/>
  <pageSetup paperSize="5" fitToHeight="0" orientation="landscape" r:id="rId1"/>
  <headerFooter differentFirst="1">
    <oddFooter>&amp;L&amp;BWorkers Compensation Board of Manitoba Confidential&amp;B&amp;C&amp;D&amp;RPage &amp;P</oddFooter>
  </headerFooter>
  <colBreaks count="1" manualBreakCount="1">
    <brk id="5" max="1048575" man="1"/>
  </colBreak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GF31"/>
  <sheetViews>
    <sheetView showGridLines="0" zoomScaleNormal="100" workbookViewId="0">
      <pane ySplit="8" topLeftCell="A9" activePane="bottomLeft" state="frozen"/>
      <selection activeCell="Y11" sqref="Y11"/>
      <selection pane="bottomLeft" activeCell="C10" sqref="C10"/>
    </sheetView>
  </sheetViews>
  <sheetFormatPr defaultColWidth="9.140625" defaultRowHeight="14.25" x14ac:dyDescent="0.2"/>
  <cols>
    <col min="1" max="1" width="8" style="1" customWidth="1"/>
    <col min="2" max="2" width="25" style="1" customWidth="1"/>
    <col min="3" max="3" width="43.42578125" style="2" customWidth="1"/>
    <col min="4" max="4" width="30.42578125" style="2" customWidth="1"/>
    <col min="5" max="5" width="27.7109375" style="1" customWidth="1"/>
    <col min="6" max="6" width="12.85546875" style="1" hidden="1" customWidth="1"/>
    <col min="7" max="7" width="2" style="1" hidden="1" customWidth="1"/>
    <col min="8" max="8" width="12.85546875" style="1" hidden="1" customWidth="1"/>
    <col min="9" max="9" width="2" style="1" hidden="1" customWidth="1"/>
    <col min="10" max="10" width="12.85546875" style="1" hidden="1" customWidth="1"/>
    <col min="11" max="11" width="2" style="1" hidden="1" customWidth="1"/>
    <col min="12" max="12" width="13.28515625" style="1" hidden="1" customWidth="1"/>
    <col min="13" max="13" width="3" style="1" hidden="1" customWidth="1"/>
    <col min="14" max="14" width="12.85546875" style="1" hidden="1" customWidth="1"/>
    <col min="15" max="15" width="2" style="1" hidden="1" customWidth="1"/>
    <col min="16" max="16" width="12.85546875" style="1" hidden="1" customWidth="1"/>
    <col min="17" max="17" width="2" style="1" hidden="1" customWidth="1"/>
    <col min="18" max="18" width="12.85546875" style="1" hidden="1" customWidth="1"/>
    <col min="19" max="19" width="2" style="1" hidden="1" customWidth="1"/>
    <col min="20" max="20" width="12.85546875" style="1" hidden="1" customWidth="1"/>
    <col min="21" max="21" width="2" style="1" hidden="1" customWidth="1"/>
    <col min="22" max="22" width="12.85546875" style="1" hidden="1" customWidth="1"/>
    <col min="23" max="23" width="2" style="1" hidden="1" customWidth="1"/>
    <col min="24" max="24" width="12.85546875" style="1" hidden="1" customWidth="1"/>
    <col min="25" max="25" width="2" style="1" hidden="1" customWidth="1"/>
    <col min="26" max="26" width="12.85546875" style="1" hidden="1" customWidth="1"/>
    <col min="27" max="27" width="2" style="1" hidden="1" customWidth="1"/>
    <col min="28" max="28" width="10.85546875" style="1" hidden="1" customWidth="1"/>
    <col min="29" max="29" width="2" style="1" hidden="1" customWidth="1"/>
    <col min="30" max="30" width="10.42578125" style="1" hidden="1" customWidth="1"/>
    <col min="31" max="31" width="2" style="1" hidden="1" customWidth="1"/>
    <col min="32" max="32" width="7.28515625" style="1" hidden="1" customWidth="1"/>
    <col min="33" max="33" width="2" style="1" hidden="1" customWidth="1"/>
    <col min="34" max="34" width="4.28515625" style="196" bestFit="1" customWidth="1"/>
    <col min="35" max="35" width="10.5703125" style="85" customWidth="1"/>
    <col min="36" max="36" width="10.28515625" style="85" customWidth="1"/>
    <col min="37" max="41" width="9.28515625" style="1" customWidth="1"/>
    <col min="42" max="44" width="9.28515625" style="57" customWidth="1"/>
    <col min="45" max="61" width="9.28515625" style="1" customWidth="1"/>
    <col min="62" max="16384" width="9.140625" style="1"/>
  </cols>
  <sheetData>
    <row r="2" spans="1:188" x14ac:dyDescent="0.2">
      <c r="AI2" s="84"/>
      <c r="AK2" s="56"/>
    </row>
    <row r="3" spans="1:188" x14ac:dyDescent="0.2">
      <c r="AI3" s="84"/>
      <c r="AK3" s="55"/>
    </row>
    <row r="4" spans="1:188" ht="15" customHeight="1" x14ac:dyDescent="0.25">
      <c r="A4" s="543" t="s">
        <v>704</v>
      </c>
      <c r="B4" s="543"/>
      <c r="C4" s="543"/>
      <c r="D4" s="262">
        <v>0</v>
      </c>
      <c r="E4" s="218"/>
      <c r="F4" s="217" t="s">
        <v>666</v>
      </c>
      <c r="G4" s="68">
        <f>SUMIFS($AI$9:$AI$26,G9:G26,"X")</f>
        <v>0</v>
      </c>
      <c r="H4" s="68"/>
      <c r="I4" s="68">
        <f>SUMIFS($AI$9:$AI$26,I9:I26,"X")</f>
        <v>0</v>
      </c>
      <c r="J4" s="68"/>
      <c r="K4" s="68">
        <f>SUMIFS($AI$9:$AI$26,K9:K26,"X")</f>
        <v>0</v>
      </c>
      <c r="L4" s="68"/>
      <c r="M4" s="68">
        <f>SUMIFS($AI$9:$AI$26,M9:M26,"X")</f>
        <v>0</v>
      </c>
      <c r="N4" s="68"/>
      <c r="O4" s="68">
        <f>SUMIFS($AI$9:$AI$26,O9:O26,"X")</f>
        <v>0</v>
      </c>
      <c r="P4" s="68"/>
      <c r="Q4" s="68">
        <f>SUMIFS($AI$9:$AI$26,Q9:Q26,"X")</f>
        <v>0</v>
      </c>
      <c r="R4" s="68"/>
      <c r="S4" s="68">
        <f>SUMIFS($AI$9:$AI$26,S9:S26,"X")</f>
        <v>0</v>
      </c>
      <c r="T4" s="68"/>
      <c r="U4" s="68">
        <f>SUMIFS($AI$9:$AI$26,U9:U26,"X")</f>
        <v>0</v>
      </c>
      <c r="V4" s="68"/>
      <c r="W4" s="68">
        <f>SUMIFS($AI$9:$AI$26,W9:W26,"X")</f>
        <v>0</v>
      </c>
      <c r="X4" s="68"/>
      <c r="Y4" s="68">
        <f>SUMIFS($AI$9:$AI$26,Y9:Y26,"X")</f>
        <v>0</v>
      </c>
      <c r="Z4" s="68"/>
      <c r="AA4" s="68">
        <f>SUMIFS($AI$9:$AI$26,AA9:AA26,"X")</f>
        <v>0</v>
      </c>
      <c r="AB4" s="68"/>
      <c r="AC4" s="68">
        <f>SUMIFS($AI$9:$AI$26,AC9:AC26,"X")</f>
        <v>0</v>
      </c>
      <c r="AD4" s="68"/>
      <c r="AE4" s="68">
        <f>SUMIFS($AI$9:$AI$26,AE9:AE26,"X")</f>
        <v>0</v>
      </c>
      <c r="AF4" s="68"/>
      <c r="AG4" s="68">
        <f>SUMIFS($AI$9:$AI$26,AG9:AG26,"X")</f>
        <v>0</v>
      </c>
      <c r="AI4" s="84"/>
      <c r="AK4" s="55"/>
      <c r="AL4" s="147"/>
      <c r="AM4" s="147"/>
    </row>
    <row r="5" spans="1:188" ht="15" customHeight="1" x14ac:dyDescent="0.25">
      <c r="F5" s="227" t="s">
        <v>667</v>
      </c>
      <c r="G5" s="220">
        <f>$D$4*G6</f>
        <v>0</v>
      </c>
      <c r="H5" s="220"/>
      <c r="I5" s="220">
        <f>$D$4*I6</f>
        <v>0</v>
      </c>
      <c r="J5" s="220"/>
      <c r="K5" s="220">
        <f>$D$4*K6</f>
        <v>0</v>
      </c>
      <c r="L5" s="220"/>
      <c r="M5" s="220">
        <f>$D$4*M6</f>
        <v>0</v>
      </c>
      <c r="N5" s="220"/>
      <c r="O5" s="220">
        <f>$D$4*O6</f>
        <v>0</v>
      </c>
      <c r="P5" s="220"/>
      <c r="Q5" s="220">
        <f>$D$4*Q6</f>
        <v>0</v>
      </c>
      <c r="R5" s="220"/>
      <c r="S5" s="220">
        <f>$D$4*S6</f>
        <v>0</v>
      </c>
      <c r="T5" s="220"/>
      <c r="U5" s="220">
        <f>$D$4*U6</f>
        <v>0</v>
      </c>
      <c r="V5" s="220"/>
      <c r="W5" s="220">
        <f>$D$4*W6</f>
        <v>0</v>
      </c>
      <c r="X5" s="220"/>
      <c r="Y5" s="220">
        <f>$D$4*Y6</f>
        <v>0</v>
      </c>
      <c r="Z5" s="220"/>
      <c r="AA5" s="220">
        <f>$D$4*AA6</f>
        <v>0</v>
      </c>
      <c r="AB5" s="220"/>
      <c r="AC5" s="220">
        <f>$D$4*AC6</f>
        <v>0</v>
      </c>
      <c r="AD5" s="220"/>
      <c r="AE5" s="220">
        <f>$D$4*AE6</f>
        <v>0</v>
      </c>
      <c r="AF5" s="220"/>
      <c r="AG5" s="220">
        <f>$D$4*AG6</f>
        <v>0</v>
      </c>
      <c r="AH5" s="61"/>
      <c r="AK5" s="155" t="s">
        <v>638</v>
      </c>
      <c r="AL5" s="155" t="s">
        <v>638</v>
      </c>
      <c r="AM5" s="155" t="s">
        <v>638</v>
      </c>
      <c r="AN5" s="155" t="s">
        <v>638</v>
      </c>
      <c r="AO5" s="155" t="s">
        <v>638</v>
      </c>
      <c r="AP5" s="155" t="s">
        <v>638</v>
      </c>
      <c r="AQ5" s="155" t="s">
        <v>638</v>
      </c>
      <c r="AR5" s="155" t="s">
        <v>638</v>
      </c>
      <c r="AS5" s="155" t="s">
        <v>638</v>
      </c>
      <c r="AT5" s="155" t="s">
        <v>638</v>
      </c>
      <c r="AU5" s="155" t="s">
        <v>638</v>
      </c>
      <c r="AV5" s="155" t="s">
        <v>638</v>
      </c>
      <c r="AW5" s="155" t="s">
        <v>638</v>
      </c>
      <c r="AX5" s="155" t="s">
        <v>638</v>
      </c>
      <c r="AY5" s="155" t="s">
        <v>638</v>
      </c>
      <c r="AZ5" s="155" t="s">
        <v>638</v>
      </c>
      <c r="BA5" s="155" t="s">
        <v>638</v>
      </c>
      <c r="BB5" s="155" t="s">
        <v>638</v>
      </c>
      <c r="BC5" s="155" t="s">
        <v>638</v>
      </c>
      <c r="BD5" s="155" t="s">
        <v>638</v>
      </c>
      <c r="BE5" s="155" t="s">
        <v>638</v>
      </c>
      <c r="BF5" s="155" t="s">
        <v>638</v>
      </c>
      <c r="BG5" s="155" t="s">
        <v>638</v>
      </c>
      <c r="BH5" s="155" t="s">
        <v>638</v>
      </c>
      <c r="BI5" s="155" t="s">
        <v>638</v>
      </c>
    </row>
    <row r="6" spans="1:188" s="267" customFormat="1" ht="25.5" x14ac:dyDescent="0.2">
      <c r="A6" s="539" t="s">
        <v>323</v>
      </c>
      <c r="B6" s="539" t="s">
        <v>0</v>
      </c>
      <c r="C6" s="537" t="s">
        <v>30</v>
      </c>
      <c r="D6" s="537" t="s">
        <v>5</v>
      </c>
      <c r="E6" s="537" t="s">
        <v>1</v>
      </c>
      <c r="F6" s="537" t="s">
        <v>31</v>
      </c>
      <c r="G6" s="537">
        <f>COUNTIFS(G9:G26,"X",$AH$9:$AH$26,"&lt;&gt;N/A")</f>
        <v>2</v>
      </c>
      <c r="H6" s="537" t="s">
        <v>624</v>
      </c>
      <c r="I6" s="537">
        <f>COUNTIFS(I9:I26,"X",$AH$9:$AH$26,"&lt;&gt;N/A")</f>
        <v>8</v>
      </c>
      <c r="J6" s="537" t="s">
        <v>32</v>
      </c>
      <c r="K6" s="537">
        <f>COUNTIFS(K9:K26,"X",$AH$9:$AH$26,"&lt;&gt;N/A")</f>
        <v>9</v>
      </c>
      <c r="L6" s="537" t="s">
        <v>33</v>
      </c>
      <c r="M6" s="537">
        <f>COUNTIFS(M9:M26,"X",$AH$9:$AH$26,"&lt;&gt;N/A")</f>
        <v>14</v>
      </c>
      <c r="N6" s="537" t="s">
        <v>34</v>
      </c>
      <c r="O6" s="537">
        <f>COUNTIFS(O9:O26,"X",$AH$9:$AH$26,"&lt;&gt;N/A")</f>
        <v>6</v>
      </c>
      <c r="P6" s="537" t="s">
        <v>35</v>
      </c>
      <c r="Q6" s="537">
        <f>COUNTIFS(Q9:Q26,"X",$AH$9:$AH$26,"&lt;&gt;N/A")</f>
        <v>2</v>
      </c>
      <c r="R6" s="537" t="s">
        <v>36</v>
      </c>
      <c r="S6" s="537">
        <f>COUNTIFS(S9:S26,"X",$AH$9:$AH$26,"&lt;&gt;N/A")</f>
        <v>2</v>
      </c>
      <c r="T6" s="537" t="s">
        <v>37</v>
      </c>
      <c r="U6" s="537">
        <f>COUNTIFS(U9:U26,"X",$AH$9:$AH$26,"&lt;&gt;N/A")</f>
        <v>4</v>
      </c>
      <c r="V6" s="537" t="s">
        <v>38</v>
      </c>
      <c r="W6" s="537">
        <f>COUNTIFS(W9:W26,"X",$AH$9:$AH$26,"&lt;&gt;N/A")</f>
        <v>2</v>
      </c>
      <c r="X6" s="537" t="s">
        <v>41</v>
      </c>
      <c r="Y6" s="537">
        <f>COUNTIFS(Y9:Y26,"X",$AH$9:$AH$26,"&lt;&gt;N/A")</f>
        <v>3</v>
      </c>
      <c r="Z6" s="537" t="s">
        <v>495</v>
      </c>
      <c r="AA6" s="537">
        <f>COUNTIFS(AA9:AA26,"X",$AH$9:$AH$26,"&lt;&gt;N/A")</f>
        <v>5</v>
      </c>
      <c r="AB6" s="537" t="s">
        <v>39</v>
      </c>
      <c r="AC6" s="537">
        <f>COUNTIFS(AC9:AC26,"X",$AH$9:$AH$26,"&lt;&gt;N/A")</f>
        <v>0</v>
      </c>
      <c r="AD6" s="537" t="s">
        <v>757</v>
      </c>
      <c r="AE6" s="537">
        <f>COUNTIFS(AE9:AE26,"X",$AH$9:$AH$26,"&lt;&gt;N/A")</f>
        <v>0</v>
      </c>
      <c r="AF6" s="537" t="s">
        <v>40</v>
      </c>
      <c r="AG6" s="537">
        <f>COUNTIFS(AG9:AG26,"X",$AH$9:$AH$26,"&lt;&gt;N/A")</f>
        <v>0</v>
      </c>
      <c r="AH6" s="537" t="s">
        <v>555</v>
      </c>
      <c r="AI6" s="545" t="s">
        <v>759</v>
      </c>
      <c r="AJ6" s="546"/>
      <c r="AK6" s="266" t="s">
        <v>760</v>
      </c>
      <c r="AL6" s="266" t="s">
        <v>760</v>
      </c>
      <c r="AM6" s="266" t="s">
        <v>760</v>
      </c>
      <c r="AN6" s="266" t="s">
        <v>760</v>
      </c>
      <c r="AO6" s="266" t="s">
        <v>760</v>
      </c>
      <c r="AP6" s="266" t="s">
        <v>760</v>
      </c>
      <c r="AQ6" s="266" t="s">
        <v>760</v>
      </c>
      <c r="AR6" s="266" t="s">
        <v>760</v>
      </c>
      <c r="AS6" s="266" t="s">
        <v>760</v>
      </c>
      <c r="AT6" s="266" t="s">
        <v>760</v>
      </c>
      <c r="AU6" s="266" t="s">
        <v>760</v>
      </c>
      <c r="AV6" s="266" t="s">
        <v>760</v>
      </c>
      <c r="AW6" s="266" t="s">
        <v>760</v>
      </c>
      <c r="AX6" s="266" t="s">
        <v>760</v>
      </c>
      <c r="AY6" s="266" t="s">
        <v>760</v>
      </c>
      <c r="AZ6" s="266" t="s">
        <v>760</v>
      </c>
      <c r="BA6" s="266" t="s">
        <v>760</v>
      </c>
      <c r="BB6" s="266" t="s">
        <v>760</v>
      </c>
      <c r="BC6" s="266" t="s">
        <v>760</v>
      </c>
      <c r="BD6" s="266" t="s">
        <v>760</v>
      </c>
      <c r="BE6" s="266" t="s">
        <v>760</v>
      </c>
      <c r="BF6" s="266" t="s">
        <v>760</v>
      </c>
      <c r="BG6" s="266" t="s">
        <v>760</v>
      </c>
      <c r="BH6" s="266" t="s">
        <v>760</v>
      </c>
      <c r="BI6" s="266" t="s">
        <v>760</v>
      </c>
    </row>
    <row r="7" spans="1:188" ht="15" customHeight="1" x14ac:dyDescent="0.2">
      <c r="A7" s="539"/>
      <c r="B7" s="539"/>
      <c r="C7" s="537"/>
      <c r="D7" s="537"/>
      <c r="E7" s="537"/>
      <c r="F7" s="537"/>
      <c r="G7" s="537"/>
      <c r="H7" s="537"/>
      <c r="I7" s="537"/>
      <c r="J7" s="537"/>
      <c r="K7" s="537"/>
      <c r="L7" s="537"/>
      <c r="M7" s="537"/>
      <c r="N7" s="537"/>
      <c r="O7" s="537"/>
      <c r="P7" s="537"/>
      <c r="Q7" s="537"/>
      <c r="R7" s="537"/>
      <c r="S7" s="537"/>
      <c r="T7" s="537"/>
      <c r="U7" s="537"/>
      <c r="V7" s="537"/>
      <c r="W7" s="537"/>
      <c r="X7" s="537"/>
      <c r="Y7" s="537"/>
      <c r="Z7" s="537"/>
      <c r="AA7" s="537"/>
      <c r="AB7" s="537"/>
      <c r="AC7" s="537"/>
      <c r="AD7" s="537"/>
      <c r="AE7" s="537"/>
      <c r="AF7" s="537"/>
      <c r="AG7" s="537"/>
      <c r="AH7" s="537"/>
      <c r="AI7" s="531" t="s">
        <v>492</v>
      </c>
      <c r="AJ7" s="531" t="s">
        <v>493</v>
      </c>
      <c r="AK7" s="54">
        <v>1</v>
      </c>
      <c r="AL7" s="54">
        <v>2</v>
      </c>
      <c r="AM7" s="54">
        <v>3</v>
      </c>
      <c r="AN7" s="54">
        <v>4</v>
      </c>
      <c r="AO7" s="54">
        <v>5</v>
      </c>
      <c r="AP7" s="54">
        <v>6</v>
      </c>
      <c r="AQ7" s="54">
        <v>7</v>
      </c>
      <c r="AR7" s="54">
        <v>8</v>
      </c>
      <c r="AS7" s="54">
        <v>9</v>
      </c>
      <c r="AT7" s="54">
        <v>10</v>
      </c>
      <c r="AU7" s="54">
        <v>11</v>
      </c>
      <c r="AV7" s="54">
        <v>12</v>
      </c>
      <c r="AW7" s="54">
        <v>13</v>
      </c>
      <c r="AX7" s="54">
        <v>14</v>
      </c>
      <c r="AY7" s="54">
        <v>15</v>
      </c>
      <c r="AZ7" s="54">
        <v>16</v>
      </c>
      <c r="BA7" s="54">
        <v>17</v>
      </c>
      <c r="BB7" s="54">
        <v>18</v>
      </c>
      <c r="BC7" s="54">
        <v>19</v>
      </c>
      <c r="BD7" s="54">
        <v>20</v>
      </c>
      <c r="BE7" s="54">
        <v>21</v>
      </c>
      <c r="BF7" s="54">
        <v>22</v>
      </c>
      <c r="BG7" s="54">
        <v>23</v>
      </c>
      <c r="BH7" s="54">
        <v>24</v>
      </c>
      <c r="BI7" s="54">
        <v>25</v>
      </c>
    </row>
    <row r="8" spans="1:188" x14ac:dyDescent="0.2">
      <c r="A8" s="539"/>
      <c r="B8" s="539"/>
      <c r="C8" s="537"/>
      <c r="D8" s="537"/>
      <c r="E8" s="537"/>
      <c r="F8" s="537"/>
      <c r="G8" s="537"/>
      <c r="H8" s="537"/>
      <c r="I8" s="537"/>
      <c r="J8" s="537"/>
      <c r="K8" s="537"/>
      <c r="L8" s="537"/>
      <c r="M8" s="537"/>
      <c r="N8" s="537"/>
      <c r="O8" s="537"/>
      <c r="P8" s="537"/>
      <c r="Q8" s="537"/>
      <c r="R8" s="537"/>
      <c r="S8" s="537"/>
      <c r="T8" s="537"/>
      <c r="U8" s="537"/>
      <c r="V8" s="537"/>
      <c r="W8" s="537"/>
      <c r="X8" s="537"/>
      <c r="Y8" s="537"/>
      <c r="Z8" s="537"/>
      <c r="AA8" s="537"/>
      <c r="AB8" s="537"/>
      <c r="AC8" s="537"/>
      <c r="AD8" s="537"/>
      <c r="AE8" s="537"/>
      <c r="AF8" s="537"/>
      <c r="AG8" s="537"/>
      <c r="AH8" s="537"/>
      <c r="AI8" s="532"/>
      <c r="AJ8" s="532" t="s">
        <v>142</v>
      </c>
      <c r="AK8" s="58" t="s">
        <v>644</v>
      </c>
      <c r="AL8" s="58" t="s">
        <v>644</v>
      </c>
      <c r="AM8" s="58" t="s">
        <v>644</v>
      </c>
      <c r="AN8" s="58" t="s">
        <v>644</v>
      </c>
      <c r="AO8" s="58" t="s">
        <v>644</v>
      </c>
      <c r="AP8" s="58" t="s">
        <v>644</v>
      </c>
      <c r="AQ8" s="58" t="s">
        <v>644</v>
      </c>
      <c r="AR8" s="58" t="s">
        <v>644</v>
      </c>
      <c r="AS8" s="58" t="s">
        <v>644</v>
      </c>
      <c r="AT8" s="58" t="s">
        <v>644</v>
      </c>
      <c r="AU8" s="58" t="s">
        <v>644</v>
      </c>
      <c r="AV8" s="58" t="s">
        <v>644</v>
      </c>
      <c r="AW8" s="58" t="s">
        <v>644</v>
      </c>
      <c r="AX8" s="58" t="s">
        <v>644</v>
      </c>
      <c r="AY8" s="58" t="s">
        <v>644</v>
      </c>
      <c r="AZ8" s="58" t="s">
        <v>644</v>
      </c>
      <c r="BA8" s="58" t="s">
        <v>644</v>
      </c>
      <c r="BB8" s="58" t="s">
        <v>644</v>
      </c>
      <c r="BC8" s="58" t="s">
        <v>644</v>
      </c>
      <c r="BD8" s="58" t="s">
        <v>644</v>
      </c>
      <c r="BE8" s="58" t="s">
        <v>644</v>
      </c>
      <c r="BF8" s="58" t="s">
        <v>644</v>
      </c>
      <c r="BG8" s="58" t="s">
        <v>644</v>
      </c>
      <c r="BH8" s="58" t="s">
        <v>644</v>
      </c>
      <c r="BI8" s="58" t="s">
        <v>644</v>
      </c>
    </row>
    <row r="9" spans="1:188" ht="153" x14ac:dyDescent="0.2">
      <c r="A9" s="63" t="s">
        <v>524</v>
      </c>
      <c r="B9" s="50" t="s">
        <v>170</v>
      </c>
      <c r="C9" s="40" t="s">
        <v>171</v>
      </c>
      <c r="D9" s="33"/>
      <c r="E9" s="265"/>
      <c r="F9" s="269"/>
      <c r="G9" s="269"/>
      <c r="H9" s="269" t="str">
        <f>IFERROR($AI9/($D$4*$I$6),"N/A")</f>
        <v>N/A</v>
      </c>
      <c r="I9" s="269" t="s">
        <v>6</v>
      </c>
      <c r="J9" s="269" t="str">
        <f>IFERROR($AI9/($D$4*$K$6),"N/A")</f>
        <v>N/A</v>
      </c>
      <c r="K9" s="269" t="s">
        <v>6</v>
      </c>
      <c r="L9" s="269" t="str">
        <f>IFERROR($AI9/($D$4*$M$6),"N/A")</f>
        <v>N/A</v>
      </c>
      <c r="M9" s="269" t="s">
        <v>6</v>
      </c>
      <c r="N9" s="269"/>
      <c r="O9" s="269"/>
      <c r="P9" s="269"/>
      <c r="Q9" s="269"/>
      <c r="R9" s="269"/>
      <c r="S9" s="269"/>
      <c r="T9" s="269" t="str">
        <f>IFERROR($AI9/($D$4*$U$6),"N/A")</f>
        <v>N/A</v>
      </c>
      <c r="U9" s="269" t="s">
        <v>6</v>
      </c>
      <c r="V9" s="269"/>
      <c r="W9" s="269"/>
      <c r="X9" s="269"/>
      <c r="Y9" s="269"/>
      <c r="Z9" s="269"/>
      <c r="AA9" s="269"/>
      <c r="AB9" s="269"/>
      <c r="AC9" s="269"/>
      <c r="AD9" s="269"/>
      <c r="AE9" s="270"/>
      <c r="AF9" s="269"/>
      <c r="AG9" s="269"/>
      <c r="AH9" s="261"/>
      <c r="AI9" s="143">
        <f t="shared" ref="AI9:AI26" si="0">COUNTIF(AK9:BI9,"P")</f>
        <v>0</v>
      </c>
      <c r="AJ9" s="143">
        <f t="shared" ref="AJ9:AJ26" si="1">COUNTIF(AK9:BI9,"N")</f>
        <v>0</v>
      </c>
      <c r="AK9" s="246"/>
      <c r="AL9" s="246"/>
      <c r="AM9" s="247"/>
      <c r="AN9" s="247"/>
      <c r="AO9" s="247"/>
      <c r="AP9" s="247"/>
      <c r="AQ9" s="247"/>
      <c r="AR9" s="247"/>
      <c r="AS9" s="247"/>
      <c r="AT9" s="247"/>
      <c r="AU9" s="247"/>
      <c r="AV9" s="247"/>
      <c r="AW9" s="247"/>
      <c r="AX9" s="247"/>
      <c r="AY9" s="247"/>
      <c r="AZ9" s="247"/>
      <c r="BA9" s="247"/>
      <c r="BB9" s="247"/>
      <c r="BC9" s="247"/>
      <c r="BD9" s="247"/>
      <c r="BE9" s="247"/>
      <c r="BF9" s="247"/>
      <c r="BG9" s="247"/>
      <c r="BH9" s="247"/>
      <c r="BI9" s="247"/>
    </row>
    <row r="10" spans="1:188" ht="216.75" x14ac:dyDescent="0.2">
      <c r="A10" s="63" t="s">
        <v>525</v>
      </c>
      <c r="B10" s="40" t="s">
        <v>116</v>
      </c>
      <c r="C10" s="40" t="s">
        <v>172</v>
      </c>
      <c r="D10" s="38" t="s">
        <v>173</v>
      </c>
      <c r="E10" s="265"/>
      <c r="F10" s="269"/>
      <c r="G10" s="269"/>
      <c r="H10" s="269"/>
      <c r="I10" s="269"/>
      <c r="J10" s="269" t="str">
        <f>IFERROR($AI10/($D$4*$K$6),"N/A")</f>
        <v>N/A</v>
      </c>
      <c r="K10" s="269" t="s">
        <v>6</v>
      </c>
      <c r="L10" s="269" t="str">
        <f>IFERROR($AI10/($D$4*$M$6),"N/A")</f>
        <v>N/A</v>
      </c>
      <c r="M10" s="269" t="s">
        <v>6</v>
      </c>
      <c r="N10" s="269" t="str">
        <f>IFERROR($AI10/($D$4*$O$6),"N/A")</f>
        <v>N/A</v>
      </c>
      <c r="O10" s="269" t="s">
        <v>6</v>
      </c>
      <c r="P10" s="269"/>
      <c r="Q10" s="269"/>
      <c r="R10" s="269"/>
      <c r="S10" s="269"/>
      <c r="T10" s="269" t="str">
        <f>IFERROR($AI10/($D$4*$U$6),"N/A")</f>
        <v>N/A</v>
      </c>
      <c r="U10" s="269" t="s">
        <v>6</v>
      </c>
      <c r="V10" s="269" t="str">
        <f>IFERROR($AI10/($D$4*$W$6),"N/A")</f>
        <v>N/A</v>
      </c>
      <c r="W10" s="269" t="s">
        <v>6</v>
      </c>
      <c r="X10" s="269"/>
      <c r="Y10" s="269"/>
      <c r="Z10" s="269" t="str">
        <f>IFERROR($AI10/($D$4*$AA$6),"N/A")</f>
        <v>N/A</v>
      </c>
      <c r="AA10" s="269" t="s">
        <v>6</v>
      </c>
      <c r="AB10" s="269"/>
      <c r="AC10" s="269"/>
      <c r="AD10" s="269"/>
      <c r="AE10" s="270"/>
      <c r="AF10" s="269"/>
      <c r="AG10" s="269"/>
      <c r="AH10" s="261"/>
      <c r="AI10" s="143">
        <f t="shared" si="0"/>
        <v>0</v>
      </c>
      <c r="AJ10" s="143">
        <f t="shared" si="1"/>
        <v>0</v>
      </c>
      <c r="AK10" s="246"/>
      <c r="AL10" s="246"/>
      <c r="AM10" s="247"/>
      <c r="AN10" s="247"/>
      <c r="AO10" s="247"/>
      <c r="AP10" s="247"/>
      <c r="AQ10" s="247"/>
      <c r="AR10" s="247"/>
      <c r="AS10" s="247"/>
      <c r="AT10" s="247"/>
      <c r="AU10" s="247"/>
      <c r="AV10" s="247"/>
      <c r="AW10" s="247"/>
      <c r="AX10" s="247"/>
      <c r="AY10" s="247"/>
      <c r="AZ10" s="247"/>
      <c r="BA10" s="247"/>
      <c r="BB10" s="247"/>
      <c r="BC10" s="247"/>
      <c r="BD10" s="247"/>
      <c r="BE10" s="247"/>
      <c r="BF10" s="247"/>
      <c r="BG10" s="247"/>
      <c r="BH10" s="247"/>
      <c r="BI10" s="247"/>
    </row>
    <row r="11" spans="1:188" ht="102" x14ac:dyDescent="0.2">
      <c r="A11" s="63" t="s">
        <v>526</v>
      </c>
      <c r="B11" s="38" t="s">
        <v>497</v>
      </c>
      <c r="C11" s="40" t="s">
        <v>174</v>
      </c>
      <c r="D11" s="38" t="s">
        <v>175</v>
      </c>
      <c r="E11" s="265"/>
      <c r="F11" s="269"/>
      <c r="G11" s="269"/>
      <c r="H11" s="269"/>
      <c r="I11" s="269"/>
      <c r="J11" s="269"/>
      <c r="K11" s="269"/>
      <c r="L11" s="269" t="str">
        <f>IFERROR($AI11/($D$4*$M$6),"N/A")</f>
        <v>N/A</v>
      </c>
      <c r="M11" s="269" t="s">
        <v>6</v>
      </c>
      <c r="N11" s="269" t="str">
        <f>IFERROR($AI11/($D$4*$O$6),"N/A")</f>
        <v>N/A</v>
      </c>
      <c r="O11" s="269" t="s">
        <v>6</v>
      </c>
      <c r="P11" s="269"/>
      <c r="Q11" s="269"/>
      <c r="R11" s="269"/>
      <c r="S11" s="269"/>
      <c r="T11" s="269"/>
      <c r="U11" s="269"/>
      <c r="V11" s="269" t="str">
        <f>IFERROR($AI11/($D$4*$W$6),"N/A")</f>
        <v>N/A</v>
      </c>
      <c r="W11" s="269" t="s">
        <v>6</v>
      </c>
      <c r="X11" s="269"/>
      <c r="Y11" s="269"/>
      <c r="Z11" s="269"/>
      <c r="AA11" s="269"/>
      <c r="AB11" s="269"/>
      <c r="AC11" s="269"/>
      <c r="AD11" s="269"/>
      <c r="AE11" s="270"/>
      <c r="AF11" s="269"/>
      <c r="AG11" s="269"/>
      <c r="AH11" s="261"/>
      <c r="AI11" s="143">
        <f t="shared" si="0"/>
        <v>0</v>
      </c>
      <c r="AJ11" s="143">
        <f t="shared" si="1"/>
        <v>0</v>
      </c>
      <c r="AK11" s="246"/>
      <c r="AL11" s="246"/>
      <c r="AM11" s="247"/>
      <c r="AN11" s="247"/>
      <c r="AO11" s="247"/>
      <c r="AP11" s="247"/>
      <c r="AQ11" s="247"/>
      <c r="AR11" s="247"/>
      <c r="AS11" s="247"/>
      <c r="AT11" s="247"/>
      <c r="AU11" s="247"/>
      <c r="AV11" s="247"/>
      <c r="AW11" s="247"/>
      <c r="AX11" s="247"/>
      <c r="AY11" s="247"/>
      <c r="AZ11" s="247"/>
      <c r="BA11" s="247"/>
      <c r="BB11" s="247"/>
      <c r="BC11" s="247"/>
      <c r="BD11" s="247"/>
      <c r="BE11" s="247"/>
      <c r="BF11" s="247"/>
      <c r="BG11" s="247"/>
      <c r="BH11" s="247"/>
      <c r="BI11" s="247"/>
    </row>
    <row r="12" spans="1:188" ht="127.5" x14ac:dyDescent="0.2">
      <c r="A12" s="63" t="s">
        <v>527</v>
      </c>
      <c r="B12" s="50" t="s">
        <v>117</v>
      </c>
      <c r="C12" s="40" t="s">
        <v>176</v>
      </c>
      <c r="D12" s="38" t="s">
        <v>177</v>
      </c>
      <c r="E12" s="265"/>
      <c r="F12" s="269"/>
      <c r="G12" s="269"/>
      <c r="H12" s="269"/>
      <c r="I12" s="269"/>
      <c r="J12" s="269" t="str">
        <f>IFERROR($AI12/($D$4*$K$6),"N/A")</f>
        <v>N/A</v>
      </c>
      <c r="K12" s="269" t="s">
        <v>6</v>
      </c>
      <c r="L12" s="269" t="str">
        <f>IFERROR($AI12/($D$4*$M$6),"N/A")</f>
        <v>N/A</v>
      </c>
      <c r="M12" s="269" t="s">
        <v>6</v>
      </c>
      <c r="N12" s="269" t="str">
        <f>IFERROR($AI12/($D$4*$O$6),"N/A")</f>
        <v>N/A</v>
      </c>
      <c r="O12" s="269" t="s">
        <v>6</v>
      </c>
      <c r="P12" s="269"/>
      <c r="Q12" s="269"/>
      <c r="R12" s="269"/>
      <c r="S12" s="269"/>
      <c r="T12" s="269"/>
      <c r="U12" s="269"/>
      <c r="V12" s="269"/>
      <c r="W12" s="269"/>
      <c r="X12" s="269"/>
      <c r="Y12" s="269"/>
      <c r="Z12" s="269"/>
      <c r="AA12" s="269"/>
      <c r="AB12" s="269"/>
      <c r="AC12" s="269"/>
      <c r="AD12" s="269"/>
      <c r="AE12" s="270"/>
      <c r="AF12" s="269"/>
      <c r="AG12" s="269"/>
      <c r="AH12" s="261"/>
      <c r="AI12" s="143">
        <f t="shared" si="0"/>
        <v>0</v>
      </c>
      <c r="AJ12" s="143">
        <f t="shared" si="1"/>
        <v>0</v>
      </c>
      <c r="AK12" s="246"/>
      <c r="AL12" s="246"/>
      <c r="AM12" s="247"/>
      <c r="AN12" s="247"/>
      <c r="AO12" s="247"/>
      <c r="AP12" s="247"/>
      <c r="AQ12" s="247"/>
      <c r="AR12" s="247"/>
      <c r="AS12" s="247"/>
      <c r="AT12" s="247"/>
      <c r="AU12" s="247"/>
      <c r="AV12" s="247"/>
      <c r="AW12" s="247"/>
      <c r="AX12" s="247"/>
      <c r="AY12" s="247"/>
      <c r="AZ12" s="247"/>
      <c r="BA12" s="247"/>
      <c r="BB12" s="247"/>
      <c r="BC12" s="247"/>
      <c r="BD12" s="247"/>
      <c r="BE12" s="247"/>
      <c r="BF12" s="247"/>
      <c r="BG12" s="247"/>
      <c r="BH12" s="247"/>
      <c r="BI12" s="247"/>
    </row>
    <row r="13" spans="1:188" ht="165.75" x14ac:dyDescent="0.2">
      <c r="A13" s="63" t="s">
        <v>528</v>
      </c>
      <c r="B13" s="40" t="s">
        <v>180</v>
      </c>
      <c r="C13" s="40" t="s">
        <v>178</v>
      </c>
      <c r="D13" s="38" t="s">
        <v>179</v>
      </c>
      <c r="E13" s="265"/>
      <c r="F13" s="269"/>
      <c r="G13" s="269"/>
      <c r="H13" s="269"/>
      <c r="I13" s="269"/>
      <c r="J13" s="269"/>
      <c r="K13" s="269"/>
      <c r="L13" s="269" t="str">
        <f>IFERROR($AI13/($D$4*$M$6),"N/A")</f>
        <v>N/A</v>
      </c>
      <c r="M13" s="269" t="s">
        <v>6</v>
      </c>
      <c r="N13" s="269" t="str">
        <f>IFERROR($AI13/($D$4*$O$6),"N/A")</f>
        <v>N/A</v>
      </c>
      <c r="O13" s="269" t="s">
        <v>6</v>
      </c>
      <c r="P13" s="269"/>
      <c r="Q13" s="269"/>
      <c r="R13" s="269"/>
      <c r="S13" s="269"/>
      <c r="T13" s="269"/>
      <c r="U13" s="269"/>
      <c r="V13" s="269"/>
      <c r="W13" s="269"/>
      <c r="X13" s="269"/>
      <c r="Y13" s="269"/>
      <c r="Z13" s="269"/>
      <c r="AA13" s="269"/>
      <c r="AB13" s="269"/>
      <c r="AC13" s="269"/>
      <c r="AD13" s="269"/>
      <c r="AE13" s="270"/>
      <c r="AF13" s="269"/>
      <c r="AG13" s="269"/>
      <c r="AH13" s="261"/>
      <c r="AI13" s="143">
        <f t="shared" si="0"/>
        <v>0</v>
      </c>
      <c r="AJ13" s="143">
        <f t="shared" si="1"/>
        <v>0</v>
      </c>
      <c r="AK13" s="246"/>
      <c r="AL13" s="246"/>
      <c r="AM13" s="247"/>
      <c r="AN13" s="247"/>
      <c r="AO13" s="247"/>
      <c r="AP13" s="247"/>
      <c r="AQ13" s="247"/>
      <c r="AR13" s="247"/>
      <c r="AS13" s="247"/>
      <c r="AT13" s="247"/>
      <c r="AU13" s="247"/>
      <c r="AV13" s="247"/>
      <c r="AW13" s="247"/>
      <c r="AX13" s="247"/>
      <c r="AY13" s="247"/>
      <c r="AZ13" s="247"/>
      <c r="BA13" s="247"/>
      <c r="BB13" s="247"/>
      <c r="BC13" s="247"/>
      <c r="BD13" s="247"/>
      <c r="BE13" s="247"/>
      <c r="BF13" s="247"/>
      <c r="BG13" s="247"/>
      <c r="BH13" s="247"/>
      <c r="BI13" s="247"/>
    </row>
    <row r="14" spans="1:188" ht="63.75" x14ac:dyDescent="0.2">
      <c r="A14" s="63" t="s">
        <v>529</v>
      </c>
      <c r="B14" s="40" t="s">
        <v>118</v>
      </c>
      <c r="C14" s="40" t="s">
        <v>67</v>
      </c>
      <c r="D14" s="33"/>
      <c r="E14" s="265"/>
      <c r="F14" s="269"/>
      <c r="G14" s="269"/>
      <c r="H14" s="269"/>
      <c r="I14" s="269"/>
      <c r="J14" s="269"/>
      <c r="K14" s="269"/>
      <c r="L14" s="269"/>
      <c r="M14" s="269"/>
      <c r="N14" s="269" t="str">
        <f>IFERROR($AI14/($D$4*$O$6),"N/A")</f>
        <v>N/A</v>
      </c>
      <c r="O14" s="269" t="s">
        <v>6</v>
      </c>
      <c r="P14" s="269"/>
      <c r="Q14" s="269"/>
      <c r="R14" s="269"/>
      <c r="S14" s="269"/>
      <c r="T14" s="269"/>
      <c r="U14" s="269"/>
      <c r="V14" s="269"/>
      <c r="W14" s="269"/>
      <c r="X14" s="269"/>
      <c r="Y14" s="269"/>
      <c r="Z14" s="269"/>
      <c r="AA14" s="269"/>
      <c r="AB14" s="269"/>
      <c r="AC14" s="269"/>
      <c r="AD14" s="269"/>
      <c r="AE14" s="270"/>
      <c r="AF14" s="269"/>
      <c r="AG14" s="269"/>
      <c r="AH14" s="261"/>
      <c r="AI14" s="143">
        <f t="shared" si="0"/>
        <v>0</v>
      </c>
      <c r="AJ14" s="143">
        <f t="shared" si="1"/>
        <v>0</v>
      </c>
      <c r="AK14" s="246"/>
      <c r="AL14" s="246"/>
      <c r="AM14" s="247"/>
      <c r="AN14" s="247"/>
      <c r="AO14" s="247"/>
      <c r="AP14" s="247"/>
      <c r="AQ14" s="247"/>
      <c r="AR14" s="247"/>
      <c r="AS14" s="247"/>
      <c r="AT14" s="247"/>
      <c r="AU14" s="247"/>
      <c r="AV14" s="247"/>
      <c r="AW14" s="247"/>
      <c r="AX14" s="247"/>
      <c r="AY14" s="247"/>
      <c r="AZ14" s="247"/>
      <c r="BA14" s="247"/>
      <c r="BB14" s="247"/>
      <c r="BC14" s="247"/>
      <c r="BD14" s="247"/>
      <c r="BE14" s="247"/>
      <c r="BF14" s="247"/>
      <c r="BG14" s="247"/>
      <c r="BH14" s="247"/>
      <c r="BI14" s="247"/>
    </row>
    <row r="15" spans="1:188" ht="102" x14ac:dyDescent="0.2">
      <c r="A15" s="63" t="s">
        <v>530</v>
      </c>
      <c r="B15" s="40" t="s">
        <v>181</v>
      </c>
      <c r="C15" s="40" t="s">
        <v>182</v>
      </c>
      <c r="D15" s="38" t="s">
        <v>183</v>
      </c>
      <c r="E15" s="265"/>
      <c r="F15" s="269"/>
      <c r="G15" s="269"/>
      <c r="H15" s="269" t="str">
        <f>IFERROR($AI15/($D$4*$I$6),"N/A")</f>
        <v>N/A</v>
      </c>
      <c r="I15" s="269" t="s">
        <v>6</v>
      </c>
      <c r="J15" s="269" t="str">
        <f>IFERROR($AI15/($D$4*$K$6),"N/A")</f>
        <v>N/A</v>
      </c>
      <c r="K15" s="269" t="s">
        <v>6</v>
      </c>
      <c r="L15" s="269" t="str">
        <f>IFERROR($AI15/($D$4*$M$6),"N/A")</f>
        <v>N/A</v>
      </c>
      <c r="M15" s="269" t="s">
        <v>6</v>
      </c>
      <c r="N15" s="269"/>
      <c r="O15" s="269"/>
      <c r="P15" s="269"/>
      <c r="Q15" s="269"/>
      <c r="R15" s="269"/>
      <c r="S15" s="269"/>
      <c r="T15" s="269"/>
      <c r="U15" s="269"/>
      <c r="V15" s="269"/>
      <c r="W15" s="269"/>
      <c r="X15" s="269"/>
      <c r="Y15" s="269"/>
      <c r="Z15" s="269"/>
      <c r="AA15" s="269"/>
      <c r="AB15" s="269"/>
      <c r="AC15" s="269"/>
      <c r="AD15" s="269"/>
      <c r="AE15" s="270"/>
      <c r="AF15" s="269"/>
      <c r="AG15" s="269"/>
      <c r="AH15" s="261"/>
      <c r="AI15" s="143">
        <f t="shared" si="0"/>
        <v>0</v>
      </c>
      <c r="AJ15" s="143">
        <f t="shared" si="1"/>
        <v>0</v>
      </c>
      <c r="AK15" s="246"/>
      <c r="AL15" s="246"/>
      <c r="AM15" s="246"/>
      <c r="AN15" s="246"/>
      <c r="AO15" s="246"/>
      <c r="AP15" s="246"/>
      <c r="AQ15" s="246"/>
      <c r="AR15" s="246"/>
      <c r="AS15" s="246"/>
      <c r="AT15" s="246"/>
      <c r="AU15" s="246"/>
      <c r="AV15" s="246"/>
      <c r="AW15" s="246"/>
      <c r="AX15" s="246"/>
      <c r="AY15" s="246"/>
      <c r="AZ15" s="246"/>
      <c r="BA15" s="246"/>
      <c r="BB15" s="246"/>
      <c r="BC15" s="246"/>
      <c r="BD15" s="246"/>
      <c r="BE15" s="246"/>
      <c r="BF15" s="246"/>
      <c r="BG15" s="246"/>
      <c r="BH15" s="246"/>
      <c r="BI15" s="246"/>
      <c r="BJ15" s="164"/>
      <c r="BK15" s="164"/>
      <c r="BL15" s="164"/>
      <c r="BM15" s="164"/>
      <c r="BN15" s="164"/>
      <c r="BO15" s="164"/>
      <c r="BP15" s="164"/>
      <c r="BQ15" s="164"/>
      <c r="BR15" s="164"/>
      <c r="BS15" s="164"/>
      <c r="BT15" s="164"/>
      <c r="BU15" s="164"/>
      <c r="BV15" s="164"/>
      <c r="BW15" s="164"/>
      <c r="BX15" s="164"/>
      <c r="BY15" s="164"/>
      <c r="BZ15" s="164"/>
      <c r="CA15" s="164"/>
      <c r="CB15" s="164"/>
      <c r="CC15" s="164"/>
      <c r="CD15" s="164"/>
      <c r="CE15" s="164"/>
      <c r="CF15" s="164"/>
      <c r="CG15" s="164"/>
      <c r="CH15" s="164"/>
      <c r="CI15" s="164"/>
      <c r="CJ15" s="164"/>
      <c r="CK15" s="164"/>
      <c r="CL15" s="164"/>
      <c r="CM15" s="164"/>
      <c r="CN15" s="164"/>
      <c r="CO15" s="164"/>
      <c r="CP15" s="164"/>
      <c r="CQ15" s="164"/>
      <c r="CR15" s="164"/>
      <c r="CS15" s="164"/>
      <c r="CT15" s="164"/>
      <c r="CU15" s="164"/>
      <c r="CV15" s="164"/>
      <c r="CW15" s="164"/>
      <c r="CX15" s="164"/>
      <c r="CY15" s="164"/>
      <c r="CZ15" s="164"/>
      <c r="DA15" s="164"/>
      <c r="DB15" s="164"/>
      <c r="DC15" s="164"/>
      <c r="DD15" s="164"/>
      <c r="DE15" s="164"/>
      <c r="DF15" s="164"/>
      <c r="DG15" s="164"/>
      <c r="DH15" s="164"/>
      <c r="DI15" s="164"/>
      <c r="DJ15" s="164"/>
      <c r="DK15" s="164"/>
      <c r="DL15" s="164"/>
      <c r="DM15" s="164"/>
      <c r="DN15" s="164"/>
      <c r="DO15" s="164"/>
      <c r="DP15" s="164"/>
      <c r="DQ15" s="164"/>
      <c r="DR15" s="164"/>
      <c r="DS15" s="164"/>
      <c r="DT15" s="164"/>
      <c r="DU15" s="164"/>
      <c r="DV15" s="164"/>
      <c r="DW15" s="164"/>
      <c r="DX15" s="164"/>
      <c r="DY15" s="164"/>
      <c r="DZ15" s="164"/>
      <c r="EA15" s="164"/>
      <c r="EB15" s="164"/>
      <c r="EC15" s="164"/>
      <c r="ED15" s="164"/>
      <c r="EE15" s="164"/>
      <c r="EF15" s="164"/>
      <c r="EG15" s="164"/>
      <c r="EH15" s="164"/>
      <c r="EI15" s="164"/>
      <c r="EJ15" s="164"/>
      <c r="EK15" s="164"/>
      <c r="EL15" s="164"/>
      <c r="EM15" s="164"/>
      <c r="EN15" s="164"/>
      <c r="EO15" s="164"/>
      <c r="EP15" s="164"/>
      <c r="EQ15" s="164"/>
      <c r="ER15" s="164"/>
      <c r="ES15" s="164"/>
      <c r="ET15" s="164"/>
      <c r="EU15" s="164"/>
      <c r="EV15" s="164"/>
      <c r="EW15" s="164"/>
      <c r="EX15" s="164"/>
      <c r="EY15" s="164"/>
      <c r="EZ15" s="164"/>
      <c r="FA15" s="164"/>
      <c r="FB15" s="164"/>
      <c r="FC15" s="164"/>
      <c r="FD15" s="164"/>
      <c r="FE15" s="164"/>
      <c r="FF15" s="164"/>
      <c r="FG15" s="164"/>
      <c r="FH15" s="164"/>
      <c r="FI15" s="164"/>
      <c r="FJ15" s="164"/>
      <c r="FK15" s="164"/>
      <c r="FL15" s="164"/>
      <c r="FM15" s="164"/>
      <c r="FN15" s="164"/>
      <c r="FO15" s="164"/>
      <c r="FP15" s="164"/>
      <c r="FQ15" s="164"/>
      <c r="FR15" s="164"/>
      <c r="FS15" s="164"/>
      <c r="FT15" s="164"/>
      <c r="FU15" s="164"/>
      <c r="FV15" s="164"/>
      <c r="FW15" s="164"/>
      <c r="FX15" s="164"/>
      <c r="FY15" s="164"/>
      <c r="FZ15" s="164"/>
      <c r="GA15" s="164"/>
      <c r="GB15" s="164"/>
      <c r="GC15" s="164"/>
      <c r="GD15" s="164"/>
      <c r="GE15" s="164"/>
      <c r="GF15" s="164"/>
    </row>
    <row r="16" spans="1:188" ht="165.75" x14ac:dyDescent="0.2">
      <c r="A16" s="63" t="s">
        <v>531</v>
      </c>
      <c r="B16" s="40" t="s">
        <v>119</v>
      </c>
      <c r="C16" s="40" t="s">
        <v>120</v>
      </c>
      <c r="D16" s="38" t="s">
        <v>184</v>
      </c>
      <c r="E16" s="265"/>
      <c r="F16" s="269" t="str">
        <f>IFERROR($AI16/($D$4*$G$6),"N/A")</f>
        <v>N/A</v>
      </c>
      <c r="G16" s="269" t="s">
        <v>6</v>
      </c>
      <c r="H16" s="269"/>
      <c r="I16" s="269"/>
      <c r="J16" s="269" t="str">
        <f>IFERROR($AI16/($D$4*$K$6),"N/A")</f>
        <v>N/A</v>
      </c>
      <c r="K16" s="269" t="s">
        <v>6</v>
      </c>
      <c r="L16" s="269" t="str">
        <f>IFERROR($AI16/($D$4*$M$6),"N/A")</f>
        <v>N/A</v>
      </c>
      <c r="M16" s="269" t="s">
        <v>6</v>
      </c>
      <c r="N16" s="269" t="str">
        <f>IFERROR($AI16/($D$4*$O$6),"N/A")</f>
        <v>N/A</v>
      </c>
      <c r="O16" s="269" t="s">
        <v>6</v>
      </c>
      <c r="P16" s="269" t="str">
        <f>IFERROR($AI16/($D$4*$Q$6),"N/A")</f>
        <v>N/A</v>
      </c>
      <c r="Q16" s="269" t="s">
        <v>6</v>
      </c>
      <c r="R16" s="269"/>
      <c r="S16" s="269"/>
      <c r="T16" s="269" t="str">
        <f>IFERROR($AI16/($D$4*$U$6),"N/A")</f>
        <v>N/A</v>
      </c>
      <c r="U16" s="269" t="s">
        <v>6</v>
      </c>
      <c r="V16" s="269"/>
      <c r="W16" s="269"/>
      <c r="X16" s="269"/>
      <c r="Y16" s="269"/>
      <c r="Z16" s="269" t="str">
        <f>IFERROR($AI16/($D$4*$AA$6),"N/A")</f>
        <v>N/A</v>
      </c>
      <c r="AA16" s="269" t="s">
        <v>6</v>
      </c>
      <c r="AB16" s="269"/>
      <c r="AC16" s="269"/>
      <c r="AD16" s="269"/>
      <c r="AE16" s="270"/>
      <c r="AF16" s="269"/>
      <c r="AG16" s="269"/>
      <c r="AH16" s="261"/>
      <c r="AI16" s="143">
        <f t="shared" si="0"/>
        <v>0</v>
      </c>
      <c r="AJ16" s="143">
        <f t="shared" si="1"/>
        <v>0</v>
      </c>
      <c r="AK16" s="246"/>
      <c r="AL16" s="246"/>
      <c r="AM16" s="246"/>
      <c r="AN16" s="246"/>
      <c r="AO16" s="246"/>
      <c r="AP16" s="246"/>
      <c r="AQ16" s="246"/>
      <c r="AR16" s="246"/>
      <c r="AS16" s="246"/>
      <c r="AT16" s="246"/>
      <c r="AU16" s="246"/>
      <c r="AV16" s="246"/>
      <c r="AW16" s="246"/>
      <c r="AX16" s="246"/>
      <c r="AY16" s="246"/>
      <c r="AZ16" s="246"/>
      <c r="BA16" s="246"/>
      <c r="BB16" s="246"/>
      <c r="BC16" s="246"/>
      <c r="BD16" s="246"/>
      <c r="BE16" s="246"/>
      <c r="BF16" s="246"/>
      <c r="BG16" s="246"/>
      <c r="BH16" s="246"/>
      <c r="BI16" s="246"/>
      <c r="BJ16" s="164"/>
      <c r="BK16" s="164"/>
      <c r="BL16" s="164"/>
      <c r="BM16" s="164"/>
      <c r="BN16" s="164"/>
      <c r="BO16" s="164"/>
      <c r="BP16" s="164"/>
      <c r="BQ16" s="164"/>
      <c r="BR16" s="164"/>
      <c r="BS16" s="164"/>
      <c r="BT16" s="164"/>
      <c r="BU16" s="164"/>
      <c r="BV16" s="164"/>
      <c r="BW16" s="164"/>
      <c r="BX16" s="164"/>
      <c r="BY16" s="164"/>
      <c r="BZ16" s="164"/>
      <c r="CA16" s="164"/>
      <c r="CB16" s="164"/>
      <c r="CC16" s="164"/>
      <c r="CD16" s="164"/>
      <c r="CE16" s="164"/>
      <c r="CF16" s="164"/>
      <c r="CG16" s="164"/>
      <c r="CH16" s="164"/>
      <c r="CI16" s="164"/>
      <c r="CJ16" s="164"/>
      <c r="CK16" s="164"/>
      <c r="CL16" s="164"/>
      <c r="CM16" s="164"/>
      <c r="CN16" s="164"/>
      <c r="CO16" s="164"/>
      <c r="CP16" s="164"/>
      <c r="CQ16" s="164"/>
      <c r="CR16" s="164"/>
      <c r="CS16" s="164"/>
      <c r="CT16" s="164"/>
      <c r="CU16" s="164"/>
      <c r="CV16" s="164"/>
      <c r="CW16" s="164"/>
      <c r="CX16" s="164"/>
      <c r="CY16" s="164"/>
      <c r="CZ16" s="164"/>
      <c r="DA16" s="164"/>
      <c r="DB16" s="164"/>
      <c r="DC16" s="164"/>
      <c r="DD16" s="164"/>
      <c r="DE16" s="164"/>
      <c r="DF16" s="164"/>
      <c r="DG16" s="164"/>
      <c r="DH16" s="164"/>
      <c r="DI16" s="164"/>
      <c r="DJ16" s="164"/>
      <c r="DK16" s="164"/>
      <c r="DL16" s="164"/>
      <c r="DM16" s="164"/>
      <c r="DN16" s="164"/>
      <c r="DO16" s="164"/>
      <c r="DP16" s="164"/>
      <c r="DQ16" s="164"/>
      <c r="DR16" s="164"/>
      <c r="DS16" s="164"/>
      <c r="DT16" s="164"/>
      <c r="DU16" s="164"/>
      <c r="DV16" s="164"/>
      <c r="DW16" s="164"/>
      <c r="DX16" s="164"/>
      <c r="DY16" s="164"/>
      <c r="DZ16" s="164"/>
      <c r="EA16" s="164"/>
      <c r="EB16" s="164"/>
      <c r="EC16" s="164"/>
      <c r="ED16" s="164"/>
      <c r="EE16" s="164"/>
      <c r="EF16" s="164"/>
      <c r="EG16" s="164"/>
      <c r="EH16" s="164"/>
      <c r="EI16" s="164"/>
      <c r="EJ16" s="164"/>
      <c r="EK16" s="164"/>
      <c r="EL16" s="164"/>
      <c r="EM16" s="164"/>
      <c r="EN16" s="164"/>
      <c r="EO16" s="164"/>
      <c r="EP16" s="164"/>
      <c r="EQ16" s="164"/>
      <c r="ER16" s="164"/>
      <c r="ES16" s="164"/>
      <c r="ET16" s="164"/>
      <c r="EU16" s="164"/>
      <c r="EV16" s="164"/>
      <c r="EW16" s="164"/>
      <c r="EX16" s="164"/>
      <c r="EY16" s="164"/>
      <c r="EZ16" s="164"/>
      <c r="FA16" s="164"/>
      <c r="FB16" s="164"/>
      <c r="FC16" s="164"/>
      <c r="FD16" s="164"/>
      <c r="FE16" s="164"/>
      <c r="FF16" s="164"/>
      <c r="FG16" s="164"/>
      <c r="FH16" s="164"/>
      <c r="FI16" s="164"/>
      <c r="FJ16" s="164"/>
      <c r="FK16" s="164"/>
      <c r="FL16" s="164"/>
      <c r="FM16" s="164"/>
      <c r="FN16" s="164"/>
      <c r="FO16" s="164"/>
      <c r="FP16" s="164"/>
      <c r="FQ16" s="164"/>
      <c r="FR16" s="164"/>
      <c r="FS16" s="164"/>
      <c r="FT16" s="164"/>
      <c r="FU16" s="164"/>
      <c r="FV16" s="164"/>
      <c r="FW16" s="164"/>
      <c r="FX16" s="164"/>
      <c r="FY16" s="164"/>
      <c r="FZ16" s="164"/>
      <c r="GA16" s="164"/>
      <c r="GB16" s="164"/>
      <c r="GC16" s="164"/>
      <c r="GD16" s="164"/>
      <c r="GE16" s="164"/>
      <c r="GF16" s="164"/>
    </row>
    <row r="17" spans="1:188" ht="76.5" x14ac:dyDescent="0.2">
      <c r="A17" s="63" t="s">
        <v>532</v>
      </c>
      <c r="B17" s="40" t="s">
        <v>121</v>
      </c>
      <c r="C17" s="40" t="s">
        <v>185</v>
      </c>
      <c r="D17" s="33"/>
      <c r="E17" s="265"/>
      <c r="F17" s="269"/>
      <c r="G17" s="269"/>
      <c r="H17" s="269" t="str">
        <f>IFERROR($AI17/($D$4*$I$6),"N/A")</f>
        <v>N/A</v>
      </c>
      <c r="I17" s="269" t="s">
        <v>6</v>
      </c>
      <c r="J17" s="269" t="str">
        <f>IFERROR($AI17/($D$4*$K$6),"N/A")</f>
        <v>N/A</v>
      </c>
      <c r="K17" s="269" t="s">
        <v>6</v>
      </c>
      <c r="L17" s="269" t="str">
        <f>IFERROR($AI17/($D$4*$M$6),"N/A")</f>
        <v>N/A</v>
      </c>
      <c r="M17" s="269" t="s">
        <v>6</v>
      </c>
      <c r="N17" s="269"/>
      <c r="O17" s="269"/>
      <c r="P17" s="269"/>
      <c r="Q17" s="269"/>
      <c r="R17" s="269"/>
      <c r="S17" s="269"/>
      <c r="T17" s="269"/>
      <c r="U17" s="269"/>
      <c r="V17" s="269"/>
      <c r="W17" s="269"/>
      <c r="X17" s="269" t="str">
        <f>IFERROR($AI17/($D$4*$Y$6),"N/A")</f>
        <v>N/A</v>
      </c>
      <c r="Y17" s="269" t="s">
        <v>6</v>
      </c>
      <c r="Z17" s="269" t="str">
        <f>IFERROR($AI17/($D$4*$AA$6),"N/A")</f>
        <v>N/A</v>
      </c>
      <c r="AA17" s="269" t="s">
        <v>6</v>
      </c>
      <c r="AB17" s="269"/>
      <c r="AC17" s="269"/>
      <c r="AD17" s="269"/>
      <c r="AE17" s="270"/>
      <c r="AF17" s="269"/>
      <c r="AG17" s="269"/>
      <c r="AH17" s="261"/>
      <c r="AI17" s="143">
        <f t="shared" si="0"/>
        <v>0</v>
      </c>
      <c r="AJ17" s="143">
        <f t="shared" si="1"/>
        <v>0</v>
      </c>
      <c r="AK17" s="246"/>
      <c r="AL17" s="246"/>
      <c r="AM17" s="246"/>
      <c r="AN17" s="246"/>
      <c r="AO17" s="246"/>
      <c r="AP17" s="246"/>
      <c r="AQ17" s="246"/>
      <c r="AR17" s="246"/>
      <c r="AS17" s="246"/>
      <c r="AT17" s="246"/>
      <c r="AU17" s="246"/>
      <c r="AV17" s="246"/>
      <c r="AW17" s="246"/>
      <c r="AX17" s="246"/>
      <c r="AY17" s="246"/>
      <c r="AZ17" s="246"/>
      <c r="BA17" s="246"/>
      <c r="BB17" s="246"/>
      <c r="BC17" s="246"/>
      <c r="BD17" s="246"/>
      <c r="BE17" s="246"/>
      <c r="BF17" s="246"/>
      <c r="BG17" s="246"/>
      <c r="BH17" s="246"/>
      <c r="BI17" s="246"/>
      <c r="BJ17" s="164"/>
      <c r="BK17" s="164"/>
      <c r="BL17" s="164"/>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4"/>
      <c r="EQ17" s="164"/>
      <c r="ER17" s="164"/>
      <c r="ES17" s="164"/>
      <c r="ET17" s="164"/>
      <c r="EU17" s="164"/>
      <c r="EV17" s="164"/>
      <c r="EW17" s="164"/>
      <c r="EX17" s="164"/>
      <c r="EY17" s="164"/>
      <c r="EZ17" s="164"/>
      <c r="FA17" s="164"/>
      <c r="FB17" s="164"/>
      <c r="FC17" s="164"/>
      <c r="FD17" s="164"/>
      <c r="FE17" s="164"/>
      <c r="FF17" s="164"/>
      <c r="FG17" s="164"/>
      <c r="FH17" s="164"/>
      <c r="FI17" s="164"/>
      <c r="FJ17" s="164"/>
      <c r="FK17" s="164"/>
      <c r="FL17" s="164"/>
      <c r="FM17" s="164"/>
      <c r="FN17" s="164"/>
      <c r="FO17" s="164"/>
      <c r="FP17" s="164"/>
      <c r="FQ17" s="164"/>
      <c r="FR17" s="164"/>
      <c r="FS17" s="164"/>
      <c r="FT17" s="164"/>
      <c r="FU17" s="164"/>
      <c r="FV17" s="164"/>
      <c r="FW17" s="164"/>
      <c r="FX17" s="164"/>
      <c r="FY17" s="164"/>
      <c r="FZ17" s="164"/>
      <c r="GA17" s="164"/>
      <c r="GB17" s="164"/>
      <c r="GC17" s="164"/>
      <c r="GD17" s="164"/>
      <c r="GE17" s="164"/>
      <c r="GF17" s="164"/>
    </row>
    <row r="18" spans="1:188" ht="51" x14ac:dyDescent="0.2">
      <c r="A18" s="63" t="s">
        <v>533</v>
      </c>
      <c r="B18" s="40" t="s">
        <v>122</v>
      </c>
      <c r="C18" s="40" t="s">
        <v>186</v>
      </c>
      <c r="D18" s="38"/>
      <c r="E18" s="265"/>
      <c r="F18" s="269" t="str">
        <f>IFERROR($AI16/($D$4*$G$6),"N/A")</f>
        <v>N/A</v>
      </c>
      <c r="G18" s="269" t="s">
        <v>6</v>
      </c>
      <c r="H18" s="269" t="str">
        <f>IFERROR($AI18/($D$4*$I$6),"N/A")</f>
        <v>N/A</v>
      </c>
      <c r="I18" s="269" t="s">
        <v>6</v>
      </c>
      <c r="J18" s="269" t="str">
        <f>IFERROR($AI18/($D$4*$K$6),"N/A")</f>
        <v>N/A</v>
      </c>
      <c r="K18" s="269" t="s">
        <v>6</v>
      </c>
      <c r="L18" s="269" t="str">
        <f>IFERROR($AI18/($D$4*$M$6),"N/A")</f>
        <v>N/A</v>
      </c>
      <c r="M18" s="269" t="s">
        <v>6</v>
      </c>
      <c r="N18" s="269"/>
      <c r="O18" s="269"/>
      <c r="P18" s="269"/>
      <c r="Q18" s="269"/>
      <c r="R18" s="269"/>
      <c r="S18" s="269"/>
      <c r="T18" s="269"/>
      <c r="U18" s="269"/>
      <c r="V18" s="269"/>
      <c r="W18" s="269"/>
      <c r="X18" s="269" t="str">
        <f>IFERROR($AI18/($D$4*$Y$6),"N/A")</f>
        <v>N/A</v>
      </c>
      <c r="Y18" s="269" t="s">
        <v>6</v>
      </c>
      <c r="Z18" s="269"/>
      <c r="AA18" s="269"/>
      <c r="AB18" s="269"/>
      <c r="AC18" s="269"/>
      <c r="AD18" s="269"/>
      <c r="AE18" s="270"/>
      <c r="AF18" s="269"/>
      <c r="AG18" s="269"/>
      <c r="AH18" s="261"/>
      <c r="AI18" s="143">
        <f t="shared" si="0"/>
        <v>0</v>
      </c>
      <c r="AJ18" s="143">
        <f t="shared" si="1"/>
        <v>0</v>
      </c>
      <c r="AK18" s="246"/>
      <c r="AL18" s="246"/>
      <c r="AM18" s="246"/>
      <c r="AN18" s="246"/>
      <c r="AO18" s="246"/>
      <c r="AP18" s="246"/>
      <c r="AQ18" s="246"/>
      <c r="AR18" s="246"/>
      <c r="AS18" s="246"/>
      <c r="AT18" s="246"/>
      <c r="AU18" s="246"/>
      <c r="AV18" s="246"/>
      <c r="AW18" s="246"/>
      <c r="AX18" s="246"/>
      <c r="AY18" s="246"/>
      <c r="AZ18" s="246"/>
      <c r="BA18" s="246"/>
      <c r="BB18" s="246"/>
      <c r="BC18" s="246"/>
      <c r="BD18" s="246"/>
      <c r="BE18" s="246"/>
      <c r="BF18" s="246"/>
      <c r="BG18" s="246"/>
      <c r="BH18" s="246"/>
      <c r="BI18" s="246"/>
      <c r="BJ18" s="164"/>
      <c r="BK18" s="164"/>
      <c r="BL18" s="164"/>
      <c r="BM18" s="164"/>
      <c r="BN18" s="164"/>
      <c r="BO18" s="164"/>
      <c r="BP18" s="164"/>
      <c r="BQ18" s="164"/>
      <c r="BR18" s="164"/>
      <c r="BS18" s="164"/>
      <c r="BT18" s="164"/>
      <c r="BU18" s="164"/>
      <c r="BV18" s="164"/>
      <c r="BW18" s="164"/>
      <c r="BX18" s="164"/>
      <c r="BY18" s="164"/>
      <c r="BZ18" s="164"/>
      <c r="CA18" s="164"/>
      <c r="CB18" s="164"/>
      <c r="CC18" s="164"/>
      <c r="CD18" s="164"/>
      <c r="CE18" s="164"/>
      <c r="CF18" s="164"/>
      <c r="CG18" s="164"/>
      <c r="CH18" s="164"/>
      <c r="CI18" s="164"/>
      <c r="CJ18" s="164"/>
      <c r="CK18" s="164"/>
      <c r="CL18" s="164"/>
      <c r="CM18" s="164"/>
      <c r="CN18" s="164"/>
      <c r="CO18" s="164"/>
      <c r="CP18" s="164"/>
      <c r="CQ18" s="164"/>
      <c r="CR18" s="164"/>
      <c r="CS18" s="164"/>
      <c r="CT18" s="164"/>
      <c r="CU18" s="164"/>
      <c r="CV18" s="164"/>
      <c r="CW18" s="164"/>
      <c r="CX18" s="164"/>
      <c r="CY18" s="164"/>
      <c r="CZ18" s="164"/>
      <c r="DA18" s="164"/>
      <c r="DB18" s="164"/>
      <c r="DC18" s="164"/>
      <c r="DD18" s="164"/>
      <c r="DE18" s="164"/>
      <c r="DF18" s="164"/>
      <c r="DG18" s="164"/>
      <c r="DH18" s="164"/>
      <c r="DI18" s="164"/>
      <c r="DJ18" s="164"/>
      <c r="DK18" s="164"/>
      <c r="DL18" s="164"/>
      <c r="DM18" s="164"/>
      <c r="DN18" s="164"/>
      <c r="DO18" s="164"/>
      <c r="DP18" s="164"/>
      <c r="DQ18" s="164"/>
      <c r="DR18" s="164"/>
      <c r="DS18" s="164"/>
      <c r="DT18" s="164"/>
      <c r="DU18" s="164"/>
      <c r="DV18" s="164"/>
      <c r="DW18" s="164"/>
      <c r="DX18" s="164"/>
      <c r="DY18" s="164"/>
      <c r="DZ18" s="164"/>
      <c r="EA18" s="164"/>
      <c r="EB18" s="164"/>
      <c r="EC18" s="164"/>
      <c r="ED18" s="164"/>
      <c r="EE18" s="164"/>
      <c r="EF18" s="164"/>
      <c r="EG18" s="164"/>
      <c r="EH18" s="164"/>
      <c r="EI18" s="164"/>
      <c r="EJ18" s="164"/>
      <c r="EK18" s="164"/>
      <c r="EL18" s="164"/>
      <c r="EM18" s="164"/>
      <c r="EN18" s="164"/>
      <c r="EO18" s="164"/>
      <c r="EP18" s="164"/>
      <c r="EQ18" s="164"/>
      <c r="ER18" s="164"/>
      <c r="ES18" s="164"/>
      <c r="ET18" s="164"/>
      <c r="EU18" s="164"/>
      <c r="EV18" s="164"/>
      <c r="EW18" s="164"/>
      <c r="EX18" s="164"/>
      <c r="EY18" s="164"/>
      <c r="EZ18" s="164"/>
      <c r="FA18" s="164"/>
      <c r="FB18" s="164"/>
      <c r="FC18" s="164"/>
      <c r="FD18" s="164"/>
      <c r="FE18" s="164"/>
      <c r="FF18" s="164"/>
      <c r="FG18" s="164"/>
      <c r="FH18" s="164"/>
      <c r="FI18" s="164"/>
      <c r="FJ18" s="164"/>
      <c r="FK18" s="164"/>
      <c r="FL18" s="164"/>
      <c r="FM18" s="164"/>
      <c r="FN18" s="164"/>
      <c r="FO18" s="164"/>
      <c r="FP18" s="164"/>
      <c r="FQ18" s="164"/>
      <c r="FR18" s="164"/>
      <c r="FS18" s="164"/>
      <c r="FT18" s="164"/>
      <c r="FU18" s="164"/>
      <c r="FV18" s="164"/>
      <c r="FW18" s="164"/>
      <c r="FX18" s="164"/>
      <c r="FY18" s="164"/>
      <c r="FZ18" s="164"/>
      <c r="GA18" s="164"/>
      <c r="GB18" s="164"/>
      <c r="GC18" s="164"/>
      <c r="GD18" s="164"/>
      <c r="GE18" s="164"/>
      <c r="GF18" s="164"/>
    </row>
    <row r="19" spans="1:188" ht="63.75" x14ac:dyDescent="0.2">
      <c r="A19" s="63" t="s">
        <v>534</v>
      </c>
      <c r="B19" s="62" t="s">
        <v>68</v>
      </c>
      <c r="C19" s="40" t="s">
        <v>187</v>
      </c>
      <c r="D19" s="33"/>
      <c r="E19" s="265"/>
      <c r="F19" s="269"/>
      <c r="G19" s="269"/>
      <c r="H19" s="269"/>
      <c r="I19" s="269"/>
      <c r="J19" s="269"/>
      <c r="K19" s="269"/>
      <c r="L19" s="269" t="str">
        <f>IFERROR($AI19/($D$4*$M$6),"N/A")</f>
        <v>N/A</v>
      </c>
      <c r="M19" s="269" t="s">
        <v>6</v>
      </c>
      <c r="N19" s="269"/>
      <c r="O19" s="269"/>
      <c r="P19" s="269"/>
      <c r="Q19" s="269"/>
      <c r="R19" s="269"/>
      <c r="S19" s="269"/>
      <c r="T19" s="269"/>
      <c r="U19" s="269"/>
      <c r="V19" s="269"/>
      <c r="W19" s="269"/>
      <c r="X19" s="269" t="str">
        <f>IFERROR($AI19/($D$4*$Y$6),"N/A")</f>
        <v>N/A</v>
      </c>
      <c r="Y19" s="269" t="s">
        <v>6</v>
      </c>
      <c r="Z19" s="269"/>
      <c r="AA19" s="269"/>
      <c r="AB19" s="269"/>
      <c r="AC19" s="269"/>
      <c r="AD19" s="269"/>
      <c r="AE19" s="270"/>
      <c r="AF19" s="269"/>
      <c r="AG19" s="269"/>
      <c r="AH19" s="261"/>
      <c r="AI19" s="143">
        <f t="shared" si="0"/>
        <v>0</v>
      </c>
      <c r="AJ19" s="143">
        <f t="shared" si="1"/>
        <v>0</v>
      </c>
      <c r="AK19" s="246"/>
      <c r="AL19" s="246"/>
      <c r="AM19" s="246"/>
      <c r="AN19" s="246"/>
      <c r="AO19" s="246"/>
      <c r="AP19" s="246"/>
      <c r="AQ19" s="246"/>
      <c r="AR19" s="246"/>
      <c r="AS19" s="246"/>
      <c r="AT19" s="246"/>
      <c r="AU19" s="246"/>
      <c r="AV19" s="246"/>
      <c r="AW19" s="246"/>
      <c r="AX19" s="246"/>
      <c r="AY19" s="246"/>
      <c r="AZ19" s="246"/>
      <c r="BA19" s="246"/>
      <c r="BB19" s="246"/>
      <c r="BC19" s="246"/>
      <c r="BD19" s="246"/>
      <c r="BE19" s="246"/>
      <c r="BF19" s="246"/>
      <c r="BG19" s="246"/>
      <c r="BH19" s="246"/>
      <c r="BI19" s="246"/>
      <c r="BJ19" s="164"/>
      <c r="BK19" s="164"/>
      <c r="BL19" s="164"/>
      <c r="BM19" s="164"/>
      <c r="BN19" s="164"/>
      <c r="BO19" s="164"/>
      <c r="BP19" s="164"/>
      <c r="BQ19" s="164"/>
      <c r="BR19" s="164"/>
      <c r="BS19" s="164"/>
      <c r="BT19" s="164"/>
      <c r="BU19" s="164"/>
      <c r="BV19" s="164"/>
      <c r="BW19" s="164"/>
      <c r="BX19" s="164"/>
      <c r="BY19" s="164"/>
      <c r="BZ19" s="164"/>
      <c r="CA19" s="164"/>
      <c r="CB19" s="164"/>
      <c r="CC19" s="164"/>
      <c r="CD19" s="164"/>
      <c r="CE19" s="164"/>
      <c r="CF19" s="164"/>
      <c r="CG19" s="164"/>
      <c r="CH19" s="164"/>
      <c r="CI19" s="164"/>
      <c r="CJ19" s="164"/>
      <c r="CK19" s="164"/>
      <c r="CL19" s="164"/>
      <c r="CM19" s="164"/>
      <c r="CN19" s="164"/>
      <c r="CO19" s="164"/>
      <c r="CP19" s="164"/>
      <c r="CQ19" s="164"/>
      <c r="CR19" s="164"/>
      <c r="CS19" s="164"/>
      <c r="CT19" s="164"/>
      <c r="CU19" s="164"/>
      <c r="CV19" s="164"/>
      <c r="CW19" s="164"/>
      <c r="CX19" s="164"/>
      <c r="CY19" s="164"/>
      <c r="CZ19" s="164"/>
      <c r="DA19" s="164"/>
      <c r="DB19" s="164"/>
      <c r="DC19" s="164"/>
      <c r="DD19" s="164"/>
      <c r="DE19" s="164"/>
      <c r="DF19" s="164"/>
      <c r="DG19" s="164"/>
      <c r="DH19" s="164"/>
      <c r="DI19" s="164"/>
      <c r="DJ19" s="164"/>
      <c r="DK19" s="164"/>
      <c r="DL19" s="164"/>
      <c r="DM19" s="164"/>
      <c r="DN19" s="164"/>
      <c r="DO19" s="164"/>
      <c r="DP19" s="164"/>
      <c r="DQ19" s="164"/>
      <c r="DR19" s="164"/>
      <c r="DS19" s="164"/>
      <c r="DT19" s="164"/>
      <c r="DU19" s="164"/>
      <c r="DV19" s="164"/>
      <c r="DW19" s="164"/>
      <c r="DX19" s="164"/>
      <c r="DY19" s="164"/>
      <c r="DZ19" s="164"/>
      <c r="EA19" s="164"/>
      <c r="EB19" s="164"/>
      <c r="EC19" s="164"/>
      <c r="ED19" s="164"/>
      <c r="EE19" s="164"/>
      <c r="EF19" s="164"/>
      <c r="EG19" s="164"/>
      <c r="EH19" s="164"/>
      <c r="EI19" s="164"/>
      <c r="EJ19" s="164"/>
      <c r="EK19" s="164"/>
      <c r="EL19" s="164"/>
      <c r="EM19" s="164"/>
      <c r="EN19" s="164"/>
      <c r="EO19" s="164"/>
      <c r="EP19" s="164"/>
      <c r="EQ19" s="164"/>
      <c r="ER19" s="164"/>
      <c r="ES19" s="164"/>
      <c r="ET19" s="164"/>
      <c r="EU19" s="164"/>
      <c r="EV19" s="164"/>
      <c r="EW19" s="164"/>
      <c r="EX19" s="164"/>
      <c r="EY19" s="164"/>
      <c r="EZ19" s="164"/>
      <c r="FA19" s="164"/>
      <c r="FB19" s="164"/>
      <c r="FC19" s="164"/>
      <c r="FD19" s="164"/>
      <c r="FE19" s="164"/>
      <c r="FF19" s="164"/>
      <c r="FG19" s="164"/>
      <c r="FH19" s="164"/>
      <c r="FI19" s="164"/>
      <c r="FJ19" s="164"/>
      <c r="FK19" s="164"/>
      <c r="FL19" s="164"/>
      <c r="FM19" s="164"/>
      <c r="FN19" s="164"/>
      <c r="FO19" s="164"/>
      <c r="FP19" s="164"/>
      <c r="FQ19" s="164"/>
      <c r="FR19" s="164"/>
      <c r="FS19" s="164"/>
      <c r="FT19" s="164"/>
      <c r="FU19" s="164"/>
      <c r="FV19" s="164"/>
      <c r="FW19" s="164"/>
      <c r="FX19" s="164"/>
      <c r="FY19" s="164"/>
      <c r="FZ19" s="164"/>
      <c r="GA19" s="164"/>
      <c r="GB19" s="164"/>
      <c r="GC19" s="164"/>
      <c r="GD19" s="164"/>
      <c r="GE19" s="164"/>
      <c r="GF19" s="164"/>
    </row>
    <row r="20" spans="1:188" ht="102" x14ac:dyDescent="0.2">
      <c r="A20" s="63" t="s">
        <v>535</v>
      </c>
      <c r="B20" s="40" t="s">
        <v>123</v>
      </c>
      <c r="C20" s="40" t="s">
        <v>188</v>
      </c>
      <c r="D20" s="38" t="s">
        <v>189</v>
      </c>
      <c r="E20" s="265"/>
      <c r="F20" s="269"/>
      <c r="G20" s="269"/>
      <c r="H20" s="269"/>
      <c r="I20" s="269"/>
      <c r="J20" s="269"/>
      <c r="K20" s="269"/>
      <c r="L20" s="269"/>
      <c r="M20" s="269"/>
      <c r="N20" s="269"/>
      <c r="O20" s="269"/>
      <c r="P20" s="269"/>
      <c r="Q20" s="269"/>
      <c r="R20" s="269" t="str">
        <f>IFERROR($AI20/($D$4*$S$6),"N/A")</f>
        <v>N/A</v>
      </c>
      <c r="S20" s="269" t="s">
        <v>6</v>
      </c>
      <c r="T20" s="269"/>
      <c r="U20" s="269"/>
      <c r="V20" s="269"/>
      <c r="W20" s="269"/>
      <c r="X20" s="269"/>
      <c r="Y20" s="269"/>
      <c r="Z20" s="269"/>
      <c r="AA20" s="269"/>
      <c r="AB20" s="269"/>
      <c r="AC20" s="269"/>
      <c r="AD20" s="269"/>
      <c r="AE20" s="270"/>
      <c r="AF20" s="269"/>
      <c r="AG20" s="269"/>
      <c r="AH20" s="261"/>
      <c r="AI20" s="143">
        <f t="shared" si="0"/>
        <v>0</v>
      </c>
      <c r="AJ20" s="143">
        <f t="shared" si="1"/>
        <v>0</v>
      </c>
      <c r="AK20" s="246"/>
      <c r="AL20" s="246"/>
      <c r="AM20" s="246"/>
      <c r="AN20" s="246"/>
      <c r="AO20" s="246"/>
      <c r="AP20" s="246"/>
      <c r="AQ20" s="246"/>
      <c r="AR20" s="246"/>
      <c r="AS20" s="246"/>
      <c r="AT20" s="246"/>
      <c r="AU20" s="246"/>
      <c r="AV20" s="246"/>
      <c r="AW20" s="246"/>
      <c r="AX20" s="246"/>
      <c r="AY20" s="246"/>
      <c r="AZ20" s="246"/>
      <c r="BA20" s="246"/>
      <c r="BB20" s="246"/>
      <c r="BC20" s="246"/>
      <c r="BD20" s="246"/>
      <c r="BE20" s="246"/>
      <c r="BF20" s="246"/>
      <c r="BG20" s="246"/>
      <c r="BH20" s="246"/>
      <c r="BI20" s="246"/>
      <c r="BJ20" s="164"/>
      <c r="BK20" s="164"/>
      <c r="BL20" s="164"/>
      <c r="BM20" s="164"/>
      <c r="BN20" s="164"/>
      <c r="BO20" s="164"/>
      <c r="BP20" s="164"/>
      <c r="BQ20" s="164"/>
      <c r="BR20" s="164"/>
      <c r="BS20" s="164"/>
      <c r="BT20" s="164"/>
      <c r="BU20" s="164"/>
      <c r="BV20" s="164"/>
      <c r="BW20" s="164"/>
      <c r="BX20" s="164"/>
      <c r="BY20" s="164"/>
      <c r="BZ20" s="164"/>
      <c r="CA20" s="164"/>
      <c r="CB20" s="164"/>
      <c r="CC20" s="164"/>
      <c r="CD20" s="164"/>
      <c r="CE20" s="164"/>
      <c r="CF20" s="164"/>
      <c r="CG20" s="164"/>
      <c r="CH20" s="164"/>
      <c r="CI20" s="164"/>
      <c r="CJ20" s="164"/>
      <c r="CK20" s="164"/>
      <c r="CL20" s="164"/>
      <c r="CM20" s="164"/>
      <c r="CN20" s="164"/>
      <c r="CO20" s="164"/>
      <c r="CP20" s="164"/>
      <c r="CQ20" s="164"/>
      <c r="CR20" s="164"/>
      <c r="CS20" s="164"/>
      <c r="CT20" s="164"/>
      <c r="CU20" s="164"/>
      <c r="CV20" s="164"/>
      <c r="CW20" s="164"/>
      <c r="CX20" s="164"/>
      <c r="CY20" s="164"/>
      <c r="CZ20" s="164"/>
      <c r="DA20" s="164"/>
      <c r="DB20" s="164"/>
      <c r="DC20" s="164"/>
      <c r="DD20" s="164"/>
      <c r="DE20" s="164"/>
      <c r="DF20" s="164"/>
      <c r="DG20" s="164"/>
      <c r="DH20" s="164"/>
      <c r="DI20" s="164"/>
      <c r="DJ20" s="164"/>
      <c r="DK20" s="164"/>
      <c r="DL20" s="164"/>
      <c r="DM20" s="164"/>
      <c r="DN20" s="164"/>
      <c r="DO20" s="164"/>
      <c r="DP20" s="164"/>
      <c r="DQ20" s="164"/>
      <c r="DR20" s="164"/>
      <c r="DS20" s="164"/>
      <c r="DT20" s="164"/>
      <c r="DU20" s="164"/>
      <c r="DV20" s="164"/>
      <c r="DW20" s="164"/>
      <c r="DX20" s="164"/>
      <c r="DY20" s="164"/>
      <c r="DZ20" s="164"/>
      <c r="EA20" s="164"/>
      <c r="EB20" s="164"/>
      <c r="EC20" s="164"/>
      <c r="ED20" s="164"/>
      <c r="EE20" s="164"/>
      <c r="EF20" s="164"/>
      <c r="EG20" s="164"/>
      <c r="EH20" s="164"/>
      <c r="EI20" s="164"/>
      <c r="EJ20" s="164"/>
      <c r="EK20" s="164"/>
      <c r="EL20" s="164"/>
      <c r="EM20" s="164"/>
      <c r="EN20" s="164"/>
      <c r="EO20" s="164"/>
      <c r="EP20" s="164"/>
      <c r="EQ20" s="164"/>
      <c r="ER20" s="164"/>
      <c r="ES20" s="164"/>
      <c r="ET20" s="164"/>
      <c r="EU20" s="164"/>
      <c r="EV20" s="164"/>
      <c r="EW20" s="164"/>
      <c r="EX20" s="164"/>
      <c r="EY20" s="164"/>
      <c r="EZ20" s="164"/>
      <c r="FA20" s="164"/>
      <c r="FB20" s="164"/>
      <c r="FC20" s="164"/>
      <c r="FD20" s="164"/>
      <c r="FE20" s="164"/>
      <c r="FF20" s="164"/>
      <c r="FG20" s="164"/>
      <c r="FH20" s="164"/>
      <c r="FI20" s="164"/>
      <c r="FJ20" s="164"/>
      <c r="FK20" s="164"/>
      <c r="FL20" s="164"/>
      <c r="FM20" s="164"/>
      <c r="FN20" s="164"/>
      <c r="FO20" s="164"/>
      <c r="FP20" s="164"/>
      <c r="FQ20" s="164"/>
      <c r="FR20" s="164"/>
      <c r="FS20" s="164"/>
      <c r="FT20" s="164"/>
      <c r="FU20" s="164"/>
      <c r="FV20" s="164"/>
      <c r="FW20" s="164"/>
      <c r="FX20" s="164"/>
      <c r="FY20" s="164"/>
      <c r="FZ20" s="164"/>
      <c r="GA20" s="164"/>
      <c r="GB20" s="164"/>
      <c r="GC20" s="164"/>
      <c r="GD20" s="164"/>
      <c r="GE20" s="164"/>
      <c r="GF20" s="164"/>
    </row>
    <row r="21" spans="1:188" ht="153" x14ac:dyDescent="0.2">
      <c r="A21" s="63" t="s">
        <v>536</v>
      </c>
      <c r="B21" s="40" t="s">
        <v>190</v>
      </c>
      <c r="C21" s="40" t="s">
        <v>191</v>
      </c>
      <c r="D21" s="33"/>
      <c r="E21" s="265"/>
      <c r="F21" s="269"/>
      <c r="G21" s="269"/>
      <c r="H21" s="269"/>
      <c r="I21" s="269"/>
      <c r="J21" s="269"/>
      <c r="K21" s="269"/>
      <c r="L21" s="269"/>
      <c r="M21" s="269"/>
      <c r="N21" s="269"/>
      <c r="O21" s="269"/>
      <c r="P21" s="269"/>
      <c r="Q21" s="269"/>
      <c r="R21" s="269" t="str">
        <f>IFERROR($AI21/($D$4*$S$6),"N/A")</f>
        <v>N/A</v>
      </c>
      <c r="S21" s="269" t="s">
        <v>6</v>
      </c>
      <c r="T21" s="269" t="str">
        <f>IFERROR($AI21/($D$4*$U$6),"N/A")</f>
        <v>N/A</v>
      </c>
      <c r="U21" s="269" t="s">
        <v>6</v>
      </c>
      <c r="V21" s="269"/>
      <c r="W21" s="269"/>
      <c r="X21" s="269"/>
      <c r="Y21" s="269"/>
      <c r="Z21" s="269"/>
      <c r="AA21" s="269"/>
      <c r="AB21" s="269"/>
      <c r="AC21" s="269"/>
      <c r="AD21" s="269"/>
      <c r="AE21" s="270"/>
      <c r="AF21" s="269"/>
      <c r="AG21" s="269"/>
      <c r="AH21" s="261"/>
      <c r="AI21" s="143">
        <f t="shared" si="0"/>
        <v>0</v>
      </c>
      <c r="AJ21" s="143">
        <f t="shared" si="1"/>
        <v>0</v>
      </c>
      <c r="AK21" s="246"/>
      <c r="AL21" s="246"/>
      <c r="AM21" s="246"/>
      <c r="AN21" s="246"/>
      <c r="AO21" s="246"/>
      <c r="AP21" s="246"/>
      <c r="AQ21" s="246"/>
      <c r="AR21" s="246"/>
      <c r="AS21" s="246"/>
      <c r="AT21" s="246"/>
      <c r="AU21" s="246"/>
      <c r="AV21" s="246"/>
      <c r="AW21" s="246"/>
      <c r="AX21" s="246"/>
      <c r="AY21" s="246"/>
      <c r="AZ21" s="246"/>
      <c r="BA21" s="246"/>
      <c r="BB21" s="246"/>
      <c r="BC21" s="246"/>
      <c r="BD21" s="246"/>
      <c r="BE21" s="246"/>
      <c r="BF21" s="246"/>
      <c r="BG21" s="246"/>
      <c r="BH21" s="246"/>
      <c r="BI21" s="246"/>
      <c r="BJ21" s="164"/>
      <c r="BK21" s="164"/>
      <c r="BL21" s="164"/>
      <c r="BM21" s="164"/>
      <c r="BN21" s="164"/>
      <c r="BO21" s="164"/>
      <c r="BP21" s="164"/>
      <c r="BQ21" s="164"/>
      <c r="BR21" s="164"/>
      <c r="BS21" s="164"/>
      <c r="BT21" s="164"/>
      <c r="BU21" s="164"/>
      <c r="BV21" s="164"/>
      <c r="BW21" s="164"/>
      <c r="BX21" s="164"/>
      <c r="BY21" s="164"/>
      <c r="BZ21" s="164"/>
      <c r="CA21" s="164"/>
      <c r="CB21" s="164"/>
      <c r="CC21" s="164"/>
      <c r="CD21" s="164"/>
      <c r="CE21" s="164"/>
      <c r="CF21" s="164"/>
      <c r="CG21" s="164"/>
      <c r="CH21" s="164"/>
      <c r="CI21" s="164"/>
      <c r="CJ21" s="164"/>
      <c r="CK21" s="164"/>
      <c r="CL21" s="164"/>
      <c r="CM21" s="164"/>
      <c r="CN21" s="164"/>
      <c r="CO21" s="164"/>
      <c r="CP21" s="164"/>
      <c r="CQ21" s="164"/>
      <c r="CR21" s="164"/>
      <c r="CS21" s="164"/>
      <c r="CT21" s="164"/>
      <c r="CU21" s="164"/>
      <c r="CV21" s="164"/>
      <c r="CW21" s="164"/>
      <c r="CX21" s="164"/>
      <c r="CY21" s="164"/>
      <c r="CZ21" s="164"/>
      <c r="DA21" s="164"/>
      <c r="DB21" s="164"/>
      <c r="DC21" s="164"/>
      <c r="DD21" s="164"/>
      <c r="DE21" s="164"/>
      <c r="DF21" s="164"/>
      <c r="DG21" s="164"/>
      <c r="DH21" s="164"/>
      <c r="DI21" s="164"/>
      <c r="DJ21" s="164"/>
      <c r="DK21" s="164"/>
      <c r="DL21" s="164"/>
      <c r="DM21" s="164"/>
      <c r="DN21" s="164"/>
      <c r="DO21" s="164"/>
      <c r="DP21" s="164"/>
      <c r="DQ21" s="164"/>
      <c r="DR21" s="164"/>
      <c r="DS21" s="164"/>
      <c r="DT21" s="164"/>
      <c r="DU21" s="164"/>
      <c r="DV21" s="164"/>
      <c r="DW21" s="164"/>
      <c r="DX21" s="164"/>
      <c r="DY21" s="164"/>
      <c r="DZ21" s="164"/>
      <c r="EA21" s="164"/>
      <c r="EB21" s="164"/>
      <c r="EC21" s="164"/>
      <c r="ED21" s="164"/>
      <c r="EE21" s="164"/>
      <c r="EF21" s="164"/>
      <c r="EG21" s="164"/>
      <c r="EH21" s="164"/>
      <c r="EI21" s="164"/>
      <c r="EJ21" s="164"/>
      <c r="EK21" s="164"/>
      <c r="EL21" s="164"/>
      <c r="EM21" s="164"/>
      <c r="EN21" s="164"/>
      <c r="EO21" s="164"/>
      <c r="EP21" s="164"/>
      <c r="EQ21" s="164"/>
      <c r="ER21" s="164"/>
      <c r="ES21" s="164"/>
      <c r="ET21" s="164"/>
      <c r="EU21" s="164"/>
      <c r="EV21" s="164"/>
      <c r="EW21" s="164"/>
      <c r="EX21" s="164"/>
      <c r="EY21" s="164"/>
      <c r="EZ21" s="164"/>
      <c r="FA21" s="164"/>
      <c r="FB21" s="164"/>
      <c r="FC21" s="164"/>
      <c r="FD21" s="164"/>
      <c r="FE21" s="164"/>
      <c r="FF21" s="164"/>
      <c r="FG21" s="164"/>
      <c r="FH21" s="164"/>
      <c r="FI21" s="164"/>
      <c r="FJ21" s="164"/>
      <c r="FK21" s="164"/>
      <c r="FL21" s="164"/>
      <c r="FM21" s="164"/>
      <c r="FN21" s="164"/>
      <c r="FO21" s="164"/>
      <c r="FP21" s="164"/>
      <c r="FQ21" s="164"/>
      <c r="FR21" s="164"/>
      <c r="FS21" s="164"/>
      <c r="FT21" s="164"/>
      <c r="FU21" s="164"/>
      <c r="FV21" s="164"/>
      <c r="FW21" s="164"/>
      <c r="FX21" s="164"/>
      <c r="FY21" s="164"/>
      <c r="FZ21" s="164"/>
      <c r="GA21" s="164"/>
      <c r="GB21" s="164"/>
      <c r="GC21" s="164"/>
      <c r="GD21" s="164"/>
      <c r="GE21" s="164"/>
      <c r="GF21" s="164"/>
    </row>
    <row r="22" spans="1:188" ht="140.25" x14ac:dyDescent="0.2">
      <c r="A22" s="63" t="s">
        <v>537</v>
      </c>
      <c r="B22" s="40" t="s">
        <v>124</v>
      </c>
      <c r="C22" s="40" t="s">
        <v>192</v>
      </c>
      <c r="D22" s="33"/>
      <c r="E22" s="265"/>
      <c r="F22" s="269"/>
      <c r="G22" s="269"/>
      <c r="H22" s="269" t="str">
        <f>IFERROR($AI22/($D$4*$I$6),"N/A")</f>
        <v>N/A</v>
      </c>
      <c r="I22" s="269" t="s">
        <v>6</v>
      </c>
      <c r="J22" s="269" t="str">
        <f>IFERROR($AI22/($D$4*$K$6),"N/A")</f>
        <v>N/A</v>
      </c>
      <c r="K22" s="269" t="s">
        <v>6</v>
      </c>
      <c r="L22" s="269" t="str">
        <f>IFERROR($AI22/($D$4*$M$6),"N/A")</f>
        <v>N/A</v>
      </c>
      <c r="M22" s="269" t="s">
        <v>6</v>
      </c>
      <c r="N22" s="269"/>
      <c r="O22" s="269"/>
      <c r="P22" s="269"/>
      <c r="Q22" s="269"/>
      <c r="R22" s="269"/>
      <c r="S22" s="269"/>
      <c r="T22" s="269"/>
      <c r="U22" s="269"/>
      <c r="V22" s="269"/>
      <c r="W22" s="269"/>
      <c r="X22" s="269"/>
      <c r="Y22" s="269"/>
      <c r="Z22" s="269" t="str">
        <f>IFERROR($AI22/($D$4*$AA$6),"N/A")</f>
        <v>N/A</v>
      </c>
      <c r="AA22" s="269" t="s">
        <v>6</v>
      </c>
      <c r="AB22" s="269"/>
      <c r="AC22" s="269"/>
      <c r="AD22" s="269"/>
      <c r="AE22" s="270"/>
      <c r="AF22" s="269"/>
      <c r="AG22" s="269"/>
      <c r="AH22" s="261"/>
      <c r="AI22" s="143">
        <f t="shared" si="0"/>
        <v>0</v>
      </c>
      <c r="AJ22" s="143">
        <f t="shared" si="1"/>
        <v>0</v>
      </c>
      <c r="AK22" s="246"/>
      <c r="AL22" s="246"/>
      <c r="AM22" s="246"/>
      <c r="AN22" s="246"/>
      <c r="AO22" s="246"/>
      <c r="AP22" s="246"/>
      <c r="AQ22" s="246"/>
      <c r="AR22" s="246"/>
      <c r="AS22" s="246"/>
      <c r="AT22" s="246"/>
      <c r="AU22" s="246"/>
      <c r="AV22" s="246"/>
      <c r="AW22" s="246"/>
      <c r="AX22" s="246"/>
      <c r="AY22" s="246"/>
      <c r="AZ22" s="246"/>
      <c r="BA22" s="246"/>
      <c r="BB22" s="246"/>
      <c r="BC22" s="246"/>
      <c r="BD22" s="246"/>
      <c r="BE22" s="246"/>
      <c r="BF22" s="246"/>
      <c r="BG22" s="246"/>
      <c r="BH22" s="246"/>
      <c r="BI22" s="246"/>
      <c r="BJ22" s="164"/>
      <c r="BK22" s="164"/>
      <c r="BL22" s="164"/>
      <c r="BM22" s="164"/>
      <c r="BN22" s="164"/>
      <c r="BO22" s="164"/>
      <c r="BP22" s="164"/>
      <c r="BQ22" s="164"/>
      <c r="BR22" s="164"/>
      <c r="BS22" s="164"/>
      <c r="BT22" s="164"/>
      <c r="BU22" s="164"/>
      <c r="BV22" s="164"/>
      <c r="BW22" s="164"/>
      <c r="BX22" s="164"/>
      <c r="BY22" s="164"/>
      <c r="BZ22" s="164"/>
      <c r="CA22" s="164"/>
      <c r="CB22" s="164"/>
      <c r="CC22" s="164"/>
      <c r="CD22" s="164"/>
      <c r="CE22" s="164"/>
      <c r="CF22" s="164"/>
      <c r="CG22" s="164"/>
      <c r="CH22" s="164"/>
      <c r="CI22" s="164"/>
      <c r="CJ22" s="164"/>
      <c r="CK22" s="164"/>
      <c r="CL22" s="164"/>
      <c r="CM22" s="164"/>
      <c r="CN22" s="164"/>
      <c r="CO22" s="164"/>
      <c r="CP22" s="164"/>
      <c r="CQ22" s="164"/>
      <c r="CR22" s="164"/>
      <c r="CS22" s="164"/>
      <c r="CT22" s="164"/>
      <c r="CU22" s="164"/>
      <c r="CV22" s="164"/>
      <c r="CW22" s="164"/>
      <c r="CX22" s="164"/>
      <c r="CY22" s="164"/>
      <c r="CZ22" s="164"/>
      <c r="DA22" s="164"/>
      <c r="DB22" s="164"/>
      <c r="DC22" s="164"/>
      <c r="DD22" s="164"/>
      <c r="DE22" s="164"/>
      <c r="DF22" s="164"/>
      <c r="DG22" s="164"/>
      <c r="DH22" s="164"/>
      <c r="DI22" s="164"/>
      <c r="DJ22" s="164"/>
      <c r="DK22" s="164"/>
      <c r="DL22" s="164"/>
      <c r="DM22" s="164"/>
      <c r="DN22" s="164"/>
      <c r="DO22" s="164"/>
      <c r="DP22" s="164"/>
      <c r="DQ22" s="164"/>
      <c r="DR22" s="164"/>
      <c r="DS22" s="164"/>
      <c r="DT22" s="164"/>
      <c r="DU22" s="164"/>
      <c r="DV22" s="164"/>
      <c r="DW22" s="164"/>
      <c r="DX22" s="164"/>
      <c r="DY22" s="164"/>
      <c r="DZ22" s="164"/>
      <c r="EA22" s="164"/>
      <c r="EB22" s="164"/>
      <c r="EC22" s="164"/>
      <c r="ED22" s="164"/>
      <c r="EE22" s="164"/>
      <c r="EF22" s="164"/>
      <c r="EG22" s="164"/>
      <c r="EH22" s="164"/>
      <c r="EI22" s="164"/>
      <c r="EJ22" s="164"/>
      <c r="EK22" s="164"/>
      <c r="EL22" s="164"/>
      <c r="EM22" s="164"/>
      <c r="EN22" s="164"/>
      <c r="EO22" s="164"/>
      <c r="EP22" s="164"/>
      <c r="EQ22" s="164"/>
      <c r="ER22" s="164"/>
      <c r="ES22" s="164"/>
      <c r="ET22" s="164"/>
      <c r="EU22" s="164"/>
      <c r="EV22" s="164"/>
      <c r="EW22" s="164"/>
      <c r="EX22" s="164"/>
      <c r="EY22" s="164"/>
      <c r="EZ22" s="164"/>
      <c r="FA22" s="164"/>
      <c r="FB22" s="164"/>
      <c r="FC22" s="164"/>
      <c r="FD22" s="164"/>
      <c r="FE22" s="164"/>
      <c r="FF22" s="164"/>
      <c r="FG22" s="164"/>
      <c r="FH22" s="164"/>
      <c r="FI22" s="164"/>
      <c r="FJ22" s="164"/>
      <c r="FK22" s="164"/>
      <c r="FL22" s="164"/>
      <c r="FM22" s="164"/>
      <c r="FN22" s="164"/>
      <c r="FO22" s="164"/>
      <c r="FP22" s="164"/>
      <c r="FQ22" s="164"/>
      <c r="FR22" s="164"/>
      <c r="FS22" s="164"/>
      <c r="FT22" s="164"/>
      <c r="FU22" s="164"/>
      <c r="FV22" s="164"/>
      <c r="FW22" s="164"/>
      <c r="FX22" s="164"/>
      <c r="FY22" s="164"/>
      <c r="FZ22" s="164"/>
      <c r="GA22" s="164"/>
      <c r="GB22" s="164"/>
      <c r="GC22" s="164"/>
      <c r="GD22" s="164"/>
      <c r="GE22" s="164"/>
      <c r="GF22" s="164"/>
    </row>
    <row r="23" spans="1:188" ht="76.5" x14ac:dyDescent="0.2">
      <c r="A23" s="63" t="s">
        <v>538</v>
      </c>
      <c r="B23" s="40" t="s">
        <v>125</v>
      </c>
      <c r="C23" s="40" t="s">
        <v>193</v>
      </c>
      <c r="D23" s="33"/>
      <c r="E23" s="265"/>
      <c r="F23" s="269"/>
      <c r="G23" s="269"/>
      <c r="H23" s="269" t="str">
        <f>IFERROR($AI23/($D$4*$I$6),"N/A")</f>
        <v>N/A</v>
      </c>
      <c r="I23" s="269" t="s">
        <v>6</v>
      </c>
      <c r="J23" s="269" t="str">
        <f>IFERROR($AI23/($D$4*$K$6),"N/A")</f>
        <v>N/A</v>
      </c>
      <c r="K23" s="269" t="s">
        <v>6</v>
      </c>
      <c r="L23" s="269" t="str">
        <f>IFERROR($AI23/($D$4*$M$6),"N/A")</f>
        <v>N/A</v>
      </c>
      <c r="M23" s="269" t="s">
        <v>6</v>
      </c>
      <c r="N23" s="269"/>
      <c r="O23" s="269"/>
      <c r="P23" s="269"/>
      <c r="Q23" s="269"/>
      <c r="R23" s="269"/>
      <c r="S23" s="269"/>
      <c r="T23" s="269"/>
      <c r="U23" s="269"/>
      <c r="V23" s="269"/>
      <c r="W23" s="269"/>
      <c r="X23" s="269"/>
      <c r="Y23" s="269"/>
      <c r="Z23" s="269" t="str">
        <f>IFERROR($AI23/($D$4*$AA$6),"N/A")</f>
        <v>N/A</v>
      </c>
      <c r="AA23" s="269" t="s">
        <v>6</v>
      </c>
      <c r="AB23" s="269"/>
      <c r="AC23" s="269"/>
      <c r="AD23" s="269"/>
      <c r="AE23" s="270"/>
      <c r="AF23" s="269"/>
      <c r="AG23" s="269"/>
      <c r="AH23" s="261"/>
      <c r="AI23" s="143">
        <f t="shared" si="0"/>
        <v>0</v>
      </c>
      <c r="AJ23" s="143">
        <f t="shared" si="1"/>
        <v>0</v>
      </c>
      <c r="AK23" s="246"/>
      <c r="AL23" s="246"/>
      <c r="AM23" s="246"/>
      <c r="AN23" s="246"/>
      <c r="AO23" s="246"/>
      <c r="AP23" s="246"/>
      <c r="AQ23" s="246"/>
      <c r="AR23" s="246"/>
      <c r="AS23" s="246"/>
      <c r="AT23" s="246"/>
      <c r="AU23" s="246"/>
      <c r="AV23" s="246"/>
      <c r="AW23" s="246"/>
      <c r="AX23" s="246"/>
      <c r="AY23" s="246"/>
      <c r="AZ23" s="246"/>
      <c r="BA23" s="246"/>
      <c r="BB23" s="246"/>
      <c r="BC23" s="246"/>
      <c r="BD23" s="246"/>
      <c r="BE23" s="246"/>
      <c r="BF23" s="246"/>
      <c r="BG23" s="246"/>
      <c r="BH23" s="246"/>
      <c r="BI23" s="246"/>
      <c r="BJ23" s="164"/>
      <c r="BK23" s="164"/>
      <c r="BL23" s="164"/>
      <c r="BM23" s="164"/>
      <c r="BN23" s="164"/>
      <c r="BO23" s="164"/>
      <c r="BP23" s="164"/>
      <c r="BQ23" s="164"/>
      <c r="BR23" s="164"/>
      <c r="BS23" s="164"/>
      <c r="BT23" s="164"/>
      <c r="BU23" s="164"/>
      <c r="BV23" s="164"/>
      <c r="BW23" s="164"/>
      <c r="BX23" s="164"/>
      <c r="BY23" s="164"/>
      <c r="BZ23" s="164"/>
      <c r="CA23" s="164"/>
      <c r="CB23" s="164"/>
      <c r="CC23" s="164"/>
      <c r="CD23" s="164"/>
      <c r="CE23" s="164"/>
      <c r="CF23" s="164"/>
      <c r="CG23" s="164"/>
      <c r="CH23" s="164"/>
      <c r="CI23" s="164"/>
      <c r="CJ23" s="164"/>
      <c r="CK23" s="164"/>
      <c r="CL23" s="164"/>
      <c r="CM23" s="164"/>
      <c r="CN23" s="164"/>
      <c r="CO23" s="164"/>
      <c r="CP23" s="164"/>
      <c r="CQ23" s="164"/>
      <c r="CR23" s="164"/>
      <c r="CS23" s="164"/>
      <c r="CT23" s="164"/>
      <c r="CU23" s="164"/>
      <c r="CV23" s="164"/>
      <c r="CW23" s="164"/>
      <c r="CX23" s="164"/>
      <c r="CY23" s="164"/>
      <c r="CZ23" s="164"/>
      <c r="DA23" s="164"/>
      <c r="DB23" s="164"/>
      <c r="DC23" s="164"/>
      <c r="DD23" s="164"/>
      <c r="DE23" s="164"/>
      <c r="DF23" s="164"/>
      <c r="DG23" s="164"/>
      <c r="DH23" s="164"/>
      <c r="DI23" s="164"/>
      <c r="DJ23" s="164"/>
      <c r="DK23" s="164"/>
      <c r="DL23" s="164"/>
      <c r="DM23" s="164"/>
      <c r="DN23" s="164"/>
      <c r="DO23" s="164"/>
      <c r="DP23" s="164"/>
      <c r="DQ23" s="164"/>
      <c r="DR23" s="164"/>
      <c r="DS23" s="164"/>
      <c r="DT23" s="164"/>
      <c r="DU23" s="164"/>
      <c r="DV23" s="164"/>
      <c r="DW23" s="164"/>
      <c r="DX23" s="164"/>
      <c r="DY23" s="164"/>
      <c r="DZ23" s="164"/>
      <c r="EA23" s="164"/>
      <c r="EB23" s="164"/>
      <c r="EC23" s="164"/>
      <c r="ED23" s="164"/>
      <c r="EE23" s="164"/>
      <c r="EF23" s="164"/>
      <c r="EG23" s="164"/>
      <c r="EH23" s="164"/>
      <c r="EI23" s="164"/>
      <c r="EJ23" s="164"/>
      <c r="EK23" s="164"/>
      <c r="EL23" s="164"/>
      <c r="EM23" s="164"/>
      <c r="EN23" s="164"/>
      <c r="EO23" s="164"/>
      <c r="EP23" s="164"/>
      <c r="EQ23" s="164"/>
      <c r="ER23" s="164"/>
      <c r="ES23" s="164"/>
      <c r="ET23" s="164"/>
      <c r="EU23" s="164"/>
      <c r="EV23" s="164"/>
      <c r="EW23" s="164"/>
      <c r="EX23" s="164"/>
      <c r="EY23" s="164"/>
      <c r="EZ23" s="164"/>
      <c r="FA23" s="164"/>
      <c r="FB23" s="164"/>
      <c r="FC23" s="164"/>
      <c r="FD23" s="164"/>
      <c r="FE23" s="164"/>
      <c r="FF23" s="164"/>
      <c r="FG23" s="164"/>
      <c r="FH23" s="164"/>
      <c r="FI23" s="164"/>
      <c r="FJ23" s="164"/>
      <c r="FK23" s="164"/>
      <c r="FL23" s="164"/>
      <c r="FM23" s="164"/>
      <c r="FN23" s="164"/>
      <c r="FO23" s="164"/>
      <c r="FP23" s="164"/>
      <c r="FQ23" s="164"/>
      <c r="FR23" s="164"/>
      <c r="FS23" s="164"/>
      <c r="FT23" s="164"/>
      <c r="FU23" s="164"/>
      <c r="FV23" s="164"/>
      <c r="FW23" s="164"/>
      <c r="FX23" s="164"/>
      <c r="FY23" s="164"/>
      <c r="FZ23" s="164"/>
      <c r="GA23" s="164"/>
      <c r="GB23" s="164"/>
      <c r="GC23" s="164"/>
      <c r="GD23" s="164"/>
      <c r="GE23" s="164"/>
      <c r="GF23" s="164"/>
    </row>
    <row r="24" spans="1:188" ht="89.25" x14ac:dyDescent="0.2">
      <c r="A24" s="63" t="s">
        <v>539</v>
      </c>
      <c r="B24" s="38" t="s">
        <v>49</v>
      </c>
      <c r="C24" s="40" t="s">
        <v>194</v>
      </c>
      <c r="D24" s="33"/>
      <c r="E24" s="265"/>
      <c r="F24" s="269"/>
      <c r="G24" s="269"/>
      <c r="H24" s="269" t="str">
        <f>IFERROR($AI24/($D$4*$I$6),"N/A")</f>
        <v>N/A</v>
      </c>
      <c r="I24" s="269" t="s">
        <v>6</v>
      </c>
      <c r="J24" s="269"/>
      <c r="K24" s="269"/>
      <c r="L24" s="269" t="str">
        <f>IFERROR($AI24/($D$4*$M$6),"N/A")</f>
        <v>N/A</v>
      </c>
      <c r="M24" s="269" t="s">
        <v>6</v>
      </c>
      <c r="N24" s="269"/>
      <c r="O24" s="269"/>
      <c r="P24" s="269"/>
      <c r="Q24" s="269"/>
      <c r="R24" s="269"/>
      <c r="S24" s="269"/>
      <c r="T24" s="269"/>
      <c r="U24" s="269"/>
      <c r="V24" s="269"/>
      <c r="W24" s="269"/>
      <c r="X24" s="269"/>
      <c r="Y24" s="269"/>
      <c r="Z24" s="269"/>
      <c r="AA24" s="269"/>
      <c r="AB24" s="269"/>
      <c r="AC24" s="269"/>
      <c r="AD24" s="269"/>
      <c r="AE24" s="270"/>
      <c r="AF24" s="269"/>
      <c r="AG24" s="269"/>
      <c r="AH24" s="261"/>
      <c r="AI24" s="143">
        <f t="shared" si="0"/>
        <v>0</v>
      </c>
      <c r="AJ24" s="143">
        <f t="shared" si="1"/>
        <v>0</v>
      </c>
      <c r="AK24" s="246"/>
      <c r="AL24" s="246"/>
      <c r="AM24" s="246"/>
      <c r="AN24" s="246"/>
      <c r="AO24" s="246"/>
      <c r="AP24" s="246"/>
      <c r="AQ24" s="246"/>
      <c r="AR24" s="246"/>
      <c r="AS24" s="246"/>
      <c r="AT24" s="246"/>
      <c r="AU24" s="246"/>
      <c r="AV24" s="246"/>
      <c r="AW24" s="246"/>
      <c r="AX24" s="246"/>
      <c r="AY24" s="246"/>
      <c r="AZ24" s="246"/>
      <c r="BA24" s="246"/>
      <c r="BB24" s="246"/>
      <c r="BC24" s="246"/>
      <c r="BD24" s="246"/>
      <c r="BE24" s="246"/>
      <c r="BF24" s="246"/>
      <c r="BG24" s="246"/>
      <c r="BH24" s="246"/>
      <c r="BI24" s="246"/>
      <c r="BJ24" s="164"/>
      <c r="BK24" s="164"/>
      <c r="BL24" s="164"/>
      <c r="BM24" s="164"/>
      <c r="BN24" s="164"/>
      <c r="BO24" s="164"/>
      <c r="BP24" s="164"/>
      <c r="BQ24" s="164"/>
      <c r="BR24" s="164"/>
      <c r="BS24" s="164"/>
      <c r="BT24" s="164"/>
      <c r="BU24" s="164"/>
      <c r="BV24" s="164"/>
      <c r="BW24" s="164"/>
      <c r="BX24" s="164"/>
      <c r="BY24" s="164"/>
      <c r="BZ24" s="164"/>
      <c r="CA24" s="164"/>
      <c r="CB24" s="164"/>
      <c r="CC24" s="164"/>
      <c r="CD24" s="164"/>
      <c r="CE24" s="164"/>
      <c r="CF24" s="164"/>
      <c r="CG24" s="164"/>
      <c r="CH24" s="164"/>
      <c r="CI24" s="164"/>
      <c r="CJ24" s="164"/>
      <c r="CK24" s="164"/>
      <c r="CL24" s="164"/>
      <c r="CM24" s="164"/>
      <c r="CN24" s="164"/>
      <c r="CO24" s="164"/>
      <c r="CP24" s="164"/>
      <c r="CQ24" s="164"/>
      <c r="CR24" s="164"/>
      <c r="CS24" s="164"/>
      <c r="CT24" s="164"/>
      <c r="CU24" s="164"/>
      <c r="CV24" s="164"/>
      <c r="CW24" s="164"/>
      <c r="CX24" s="164"/>
      <c r="CY24" s="164"/>
      <c r="CZ24" s="164"/>
      <c r="DA24" s="164"/>
      <c r="DB24" s="164"/>
      <c r="DC24" s="164"/>
      <c r="DD24" s="164"/>
      <c r="DE24" s="164"/>
      <c r="DF24" s="164"/>
      <c r="DG24" s="164"/>
      <c r="DH24" s="164"/>
      <c r="DI24" s="164"/>
      <c r="DJ24" s="164"/>
      <c r="DK24" s="164"/>
      <c r="DL24" s="164"/>
      <c r="DM24" s="164"/>
      <c r="DN24" s="164"/>
      <c r="DO24" s="164"/>
      <c r="DP24" s="164"/>
      <c r="DQ24" s="164"/>
      <c r="DR24" s="164"/>
      <c r="DS24" s="164"/>
      <c r="DT24" s="164"/>
      <c r="DU24" s="164"/>
      <c r="DV24" s="164"/>
      <c r="DW24" s="164"/>
      <c r="DX24" s="164"/>
      <c r="DY24" s="164"/>
      <c r="DZ24" s="164"/>
      <c r="EA24" s="164"/>
      <c r="EB24" s="164"/>
      <c r="EC24" s="164"/>
      <c r="ED24" s="164"/>
      <c r="EE24" s="164"/>
      <c r="EF24" s="164"/>
      <c r="EG24" s="164"/>
      <c r="EH24" s="164"/>
      <c r="EI24" s="164"/>
      <c r="EJ24" s="164"/>
      <c r="EK24" s="164"/>
      <c r="EL24" s="164"/>
      <c r="EM24" s="164"/>
      <c r="EN24" s="164"/>
      <c r="EO24" s="164"/>
      <c r="EP24" s="164"/>
      <c r="EQ24" s="164"/>
      <c r="ER24" s="164"/>
      <c r="ES24" s="164"/>
      <c r="ET24" s="164"/>
      <c r="EU24" s="164"/>
      <c r="EV24" s="164"/>
      <c r="EW24" s="164"/>
      <c r="EX24" s="164"/>
      <c r="EY24" s="164"/>
      <c r="EZ24" s="164"/>
      <c r="FA24" s="164"/>
      <c r="FB24" s="164"/>
      <c r="FC24" s="164"/>
      <c r="FD24" s="164"/>
      <c r="FE24" s="164"/>
      <c r="FF24" s="164"/>
      <c r="FG24" s="164"/>
      <c r="FH24" s="164"/>
      <c r="FI24" s="164"/>
      <c r="FJ24" s="164"/>
      <c r="FK24" s="164"/>
      <c r="FL24" s="164"/>
      <c r="FM24" s="164"/>
      <c r="FN24" s="164"/>
      <c r="FO24" s="164"/>
      <c r="FP24" s="164"/>
      <c r="FQ24" s="164"/>
      <c r="FR24" s="164"/>
      <c r="FS24" s="164"/>
      <c r="FT24" s="164"/>
      <c r="FU24" s="164"/>
      <c r="FV24" s="164"/>
      <c r="FW24" s="164"/>
      <c r="FX24" s="164"/>
      <c r="FY24" s="164"/>
      <c r="FZ24" s="164"/>
      <c r="GA24" s="164"/>
      <c r="GB24" s="164"/>
      <c r="GC24" s="164"/>
      <c r="GD24" s="164"/>
      <c r="GE24" s="164"/>
      <c r="GF24" s="164"/>
    </row>
    <row r="25" spans="1:188" ht="89.25" x14ac:dyDescent="0.2">
      <c r="A25" s="63" t="s">
        <v>540</v>
      </c>
      <c r="B25" s="50" t="s">
        <v>69</v>
      </c>
      <c r="C25" s="50" t="s">
        <v>195</v>
      </c>
      <c r="D25" s="32" t="s">
        <v>126</v>
      </c>
      <c r="E25" s="271"/>
      <c r="F25" s="272"/>
      <c r="G25" s="272"/>
      <c r="H25" s="269" t="str">
        <f>IFERROR($AI25/($D$4*$I$6),"N/A")</f>
        <v>N/A</v>
      </c>
      <c r="I25" s="269" t="s">
        <v>6</v>
      </c>
      <c r="J25" s="273"/>
      <c r="K25" s="273"/>
      <c r="L25" s="273"/>
      <c r="M25" s="273"/>
      <c r="N25" s="273"/>
      <c r="O25" s="273"/>
      <c r="P25" s="273"/>
      <c r="Q25" s="273"/>
      <c r="R25" s="273"/>
      <c r="S25" s="273"/>
      <c r="T25" s="273"/>
      <c r="U25" s="273"/>
      <c r="V25" s="273"/>
      <c r="W25" s="273"/>
      <c r="X25" s="273"/>
      <c r="Y25" s="273"/>
      <c r="Z25" s="273"/>
      <c r="AA25" s="273"/>
      <c r="AB25" s="273"/>
      <c r="AC25" s="273"/>
      <c r="AD25" s="273"/>
      <c r="AE25" s="274"/>
      <c r="AF25" s="273"/>
      <c r="AG25" s="273"/>
      <c r="AH25" s="261"/>
      <c r="AI25" s="144">
        <f t="shared" si="0"/>
        <v>0</v>
      </c>
      <c r="AJ25" s="144">
        <f t="shared" si="1"/>
        <v>0</v>
      </c>
      <c r="AK25" s="246"/>
      <c r="AL25" s="246"/>
      <c r="AM25" s="246"/>
      <c r="AN25" s="246"/>
      <c r="AO25" s="246"/>
      <c r="AP25" s="246"/>
      <c r="AQ25" s="246"/>
      <c r="AR25" s="246"/>
      <c r="AS25" s="246"/>
      <c r="AT25" s="246"/>
      <c r="AU25" s="246"/>
      <c r="AV25" s="246"/>
      <c r="AW25" s="246"/>
      <c r="AX25" s="246"/>
      <c r="AY25" s="246"/>
      <c r="AZ25" s="246"/>
      <c r="BA25" s="246"/>
      <c r="BB25" s="246"/>
      <c r="BC25" s="246"/>
      <c r="BD25" s="246"/>
      <c r="BE25" s="246"/>
      <c r="BF25" s="246"/>
      <c r="BG25" s="246"/>
      <c r="BH25" s="246"/>
      <c r="BI25" s="246"/>
      <c r="BJ25" s="164"/>
      <c r="BK25" s="164"/>
      <c r="BL25" s="164"/>
      <c r="BM25" s="164"/>
      <c r="BN25" s="164"/>
      <c r="BO25" s="164"/>
      <c r="BP25" s="164"/>
      <c r="BQ25" s="164"/>
      <c r="BR25" s="164"/>
      <c r="BS25" s="164"/>
      <c r="BT25" s="164"/>
      <c r="BU25" s="164"/>
      <c r="BV25" s="164"/>
      <c r="BW25" s="164"/>
      <c r="BX25" s="164"/>
      <c r="BY25" s="164"/>
      <c r="BZ25" s="164"/>
      <c r="CA25" s="164"/>
      <c r="CB25" s="164"/>
      <c r="CC25" s="164"/>
      <c r="CD25" s="164"/>
      <c r="CE25" s="164"/>
      <c r="CF25" s="164"/>
      <c r="CG25" s="164"/>
      <c r="CH25" s="164"/>
      <c r="CI25" s="164"/>
      <c r="CJ25" s="164"/>
      <c r="CK25" s="164"/>
      <c r="CL25" s="164"/>
      <c r="CM25" s="164"/>
      <c r="CN25" s="164"/>
      <c r="CO25" s="164"/>
      <c r="CP25" s="164"/>
      <c r="CQ25" s="164"/>
      <c r="CR25" s="164"/>
      <c r="CS25" s="164"/>
      <c r="CT25" s="164"/>
      <c r="CU25" s="164"/>
      <c r="CV25" s="164"/>
      <c r="CW25" s="164"/>
      <c r="CX25" s="164"/>
      <c r="CY25" s="164"/>
      <c r="CZ25" s="164"/>
      <c r="DA25" s="164"/>
      <c r="DB25" s="164"/>
      <c r="DC25" s="164"/>
      <c r="DD25" s="164"/>
      <c r="DE25" s="164"/>
      <c r="DF25" s="164"/>
      <c r="DG25" s="164"/>
      <c r="DH25" s="164"/>
      <c r="DI25" s="164"/>
      <c r="DJ25" s="164"/>
      <c r="DK25" s="164"/>
      <c r="DL25" s="164"/>
      <c r="DM25" s="164"/>
      <c r="DN25" s="164"/>
      <c r="DO25" s="164"/>
      <c r="DP25" s="164"/>
      <c r="DQ25" s="164"/>
      <c r="DR25" s="164"/>
      <c r="DS25" s="164"/>
      <c r="DT25" s="164"/>
      <c r="DU25" s="164"/>
      <c r="DV25" s="164"/>
      <c r="DW25" s="164"/>
      <c r="DX25" s="164"/>
      <c r="DY25" s="164"/>
      <c r="DZ25" s="164"/>
      <c r="EA25" s="164"/>
      <c r="EB25" s="164"/>
      <c r="EC25" s="164"/>
      <c r="ED25" s="164"/>
      <c r="EE25" s="164"/>
      <c r="EF25" s="164"/>
      <c r="EG25" s="164"/>
      <c r="EH25" s="164"/>
      <c r="EI25" s="164"/>
      <c r="EJ25" s="164"/>
      <c r="EK25" s="164"/>
      <c r="EL25" s="164"/>
      <c r="EM25" s="164"/>
      <c r="EN25" s="164"/>
      <c r="EO25" s="164"/>
      <c r="EP25" s="164"/>
      <c r="EQ25" s="164"/>
      <c r="ER25" s="164"/>
      <c r="ES25" s="164"/>
      <c r="ET25" s="164"/>
      <c r="EU25" s="164"/>
      <c r="EV25" s="164"/>
      <c r="EW25" s="164"/>
      <c r="EX25" s="164"/>
      <c r="EY25" s="164"/>
      <c r="EZ25" s="164"/>
      <c r="FA25" s="164"/>
      <c r="FB25" s="164"/>
      <c r="FC25" s="164"/>
      <c r="FD25" s="164"/>
      <c r="FE25" s="164"/>
      <c r="FF25" s="164"/>
      <c r="FG25" s="164"/>
      <c r="FH25" s="164"/>
      <c r="FI25" s="164"/>
      <c r="FJ25" s="164"/>
      <c r="FK25" s="164"/>
      <c r="FL25" s="164"/>
      <c r="FM25" s="164"/>
      <c r="FN25" s="164"/>
      <c r="FO25" s="164"/>
      <c r="FP25" s="164"/>
      <c r="FQ25" s="164"/>
      <c r="FR25" s="164"/>
      <c r="FS25" s="164"/>
      <c r="FT25" s="164"/>
      <c r="FU25" s="164"/>
      <c r="FV25" s="164"/>
      <c r="FW25" s="164"/>
      <c r="FX25" s="164"/>
      <c r="FY25" s="164"/>
      <c r="FZ25" s="164"/>
      <c r="GA25" s="164"/>
      <c r="GB25" s="164"/>
      <c r="GC25" s="164"/>
      <c r="GD25" s="164"/>
      <c r="GE25" s="164"/>
      <c r="GF25" s="164"/>
    </row>
    <row r="26" spans="1:188" ht="102" x14ac:dyDescent="0.2">
      <c r="A26" s="63" t="s">
        <v>541</v>
      </c>
      <c r="B26" s="50" t="s">
        <v>70</v>
      </c>
      <c r="C26" s="50" t="s">
        <v>196</v>
      </c>
      <c r="D26" s="146"/>
      <c r="E26" s="271"/>
      <c r="F26" s="272"/>
      <c r="G26" s="272"/>
      <c r="H26" s="273"/>
      <c r="I26" s="273"/>
      <c r="J26" s="273"/>
      <c r="K26" s="273"/>
      <c r="L26" s="269" t="str">
        <f>IFERROR($AI26/($D$4*$M$6),"N/A")</f>
        <v>N/A</v>
      </c>
      <c r="M26" s="269" t="s">
        <v>6</v>
      </c>
      <c r="N26" s="273"/>
      <c r="O26" s="273"/>
      <c r="P26" s="269" t="str">
        <f>IFERROR($AI26/($D$4*$Q$6),"N/A")</f>
        <v>N/A</v>
      </c>
      <c r="Q26" s="269" t="s">
        <v>6</v>
      </c>
      <c r="R26" s="273"/>
      <c r="S26" s="273"/>
      <c r="T26" s="273"/>
      <c r="U26" s="273"/>
      <c r="V26" s="273"/>
      <c r="W26" s="273"/>
      <c r="X26" s="273"/>
      <c r="Y26" s="273"/>
      <c r="Z26" s="273"/>
      <c r="AA26" s="273"/>
      <c r="AB26" s="273"/>
      <c r="AC26" s="273"/>
      <c r="AD26" s="273"/>
      <c r="AE26" s="274"/>
      <c r="AF26" s="273"/>
      <c r="AG26" s="273"/>
      <c r="AH26" s="261"/>
      <c r="AI26" s="143">
        <f t="shared" si="0"/>
        <v>0</v>
      </c>
      <c r="AJ26" s="143">
        <f t="shared" si="1"/>
        <v>0</v>
      </c>
      <c r="AK26" s="246"/>
      <c r="AL26" s="246"/>
      <c r="AM26" s="246"/>
      <c r="AN26" s="246"/>
      <c r="AO26" s="246"/>
      <c r="AP26" s="246"/>
      <c r="AQ26" s="246"/>
      <c r="AR26" s="246"/>
      <c r="AS26" s="246"/>
      <c r="AT26" s="246"/>
      <c r="AU26" s="246"/>
      <c r="AV26" s="246"/>
      <c r="AW26" s="246"/>
      <c r="AX26" s="246"/>
      <c r="AY26" s="246"/>
      <c r="AZ26" s="246"/>
      <c r="BA26" s="246"/>
      <c r="BB26" s="246"/>
      <c r="BC26" s="246"/>
      <c r="BD26" s="246"/>
      <c r="BE26" s="246"/>
      <c r="BF26" s="246"/>
      <c r="BG26" s="246"/>
      <c r="BH26" s="246"/>
      <c r="BI26" s="246"/>
      <c r="BJ26" s="164"/>
      <c r="BK26" s="164"/>
      <c r="BL26" s="164"/>
      <c r="BM26" s="164"/>
      <c r="BN26" s="164"/>
      <c r="BO26" s="164"/>
      <c r="BP26" s="164"/>
      <c r="BQ26" s="164"/>
      <c r="BR26" s="164"/>
      <c r="BS26" s="164"/>
      <c r="BT26" s="164"/>
      <c r="BU26" s="164"/>
      <c r="BV26" s="164"/>
      <c r="BW26" s="164"/>
      <c r="BX26" s="164"/>
      <c r="BY26" s="164"/>
      <c r="BZ26" s="164"/>
      <c r="CA26" s="164"/>
      <c r="CB26" s="164"/>
      <c r="CC26" s="164"/>
      <c r="CD26" s="164"/>
      <c r="CE26" s="164"/>
      <c r="CF26" s="164"/>
      <c r="CG26" s="164"/>
      <c r="CH26" s="164"/>
      <c r="CI26" s="164"/>
      <c r="CJ26" s="164"/>
      <c r="CK26" s="164"/>
      <c r="CL26" s="164"/>
      <c r="CM26" s="164"/>
      <c r="CN26" s="164"/>
      <c r="CO26" s="164"/>
      <c r="CP26" s="164"/>
      <c r="CQ26" s="164"/>
      <c r="CR26" s="164"/>
      <c r="CS26" s="164"/>
      <c r="CT26" s="164"/>
      <c r="CU26" s="164"/>
      <c r="CV26" s="164"/>
      <c r="CW26" s="164"/>
      <c r="CX26" s="164"/>
      <c r="CY26" s="164"/>
      <c r="CZ26" s="164"/>
      <c r="DA26" s="164"/>
      <c r="DB26" s="164"/>
      <c r="DC26" s="164"/>
      <c r="DD26" s="164"/>
      <c r="DE26" s="164"/>
      <c r="DF26" s="164"/>
      <c r="DG26" s="164"/>
      <c r="DH26" s="164"/>
      <c r="DI26" s="164"/>
      <c r="DJ26" s="164"/>
      <c r="DK26" s="164"/>
      <c r="DL26" s="164"/>
      <c r="DM26" s="164"/>
      <c r="DN26" s="164"/>
      <c r="DO26" s="164"/>
      <c r="DP26" s="164"/>
      <c r="DQ26" s="164"/>
      <c r="DR26" s="164"/>
      <c r="DS26" s="164"/>
      <c r="DT26" s="164"/>
      <c r="DU26" s="164"/>
      <c r="DV26" s="164"/>
      <c r="DW26" s="164"/>
      <c r="DX26" s="164"/>
      <c r="DY26" s="164"/>
      <c r="DZ26" s="164"/>
      <c r="EA26" s="164"/>
      <c r="EB26" s="164"/>
      <c r="EC26" s="164"/>
      <c r="ED26" s="164"/>
      <c r="EE26" s="164"/>
      <c r="EF26" s="164"/>
      <c r="EG26" s="164"/>
      <c r="EH26" s="164"/>
      <c r="EI26" s="164"/>
      <c r="EJ26" s="164"/>
      <c r="EK26" s="164"/>
      <c r="EL26" s="164"/>
      <c r="EM26" s="164"/>
      <c r="EN26" s="164"/>
      <c r="EO26" s="164"/>
      <c r="EP26" s="164"/>
      <c r="EQ26" s="164"/>
      <c r="ER26" s="164"/>
      <c r="ES26" s="164"/>
      <c r="ET26" s="164"/>
      <c r="EU26" s="164"/>
      <c r="EV26" s="164"/>
      <c r="EW26" s="164"/>
      <c r="EX26" s="164"/>
      <c r="EY26" s="164"/>
      <c r="EZ26" s="164"/>
      <c r="FA26" s="164"/>
      <c r="FB26" s="164"/>
      <c r="FC26" s="164"/>
      <c r="FD26" s="164"/>
      <c r="FE26" s="164"/>
      <c r="FF26" s="164"/>
      <c r="FG26" s="164"/>
      <c r="FH26" s="164"/>
      <c r="FI26" s="164"/>
      <c r="FJ26" s="164"/>
      <c r="FK26" s="164"/>
      <c r="FL26" s="164"/>
      <c r="FM26" s="164"/>
      <c r="FN26" s="164"/>
      <c r="FO26" s="164"/>
      <c r="FP26" s="164"/>
      <c r="FQ26" s="164"/>
      <c r="FR26" s="164"/>
      <c r="FS26" s="164"/>
      <c r="FT26" s="164"/>
      <c r="FU26" s="164"/>
      <c r="FV26" s="164"/>
      <c r="FW26" s="164"/>
      <c r="FX26" s="164"/>
      <c r="FY26" s="164"/>
      <c r="FZ26" s="164"/>
      <c r="GA26" s="164"/>
      <c r="GB26" s="164"/>
      <c r="GC26" s="164"/>
      <c r="GD26" s="164"/>
      <c r="GE26" s="164"/>
      <c r="GF26" s="164"/>
    </row>
    <row r="27" spans="1:188" hidden="1" x14ac:dyDescent="0.2">
      <c r="A27" s="544" t="s">
        <v>593</v>
      </c>
      <c r="B27" s="544"/>
      <c r="C27" s="544"/>
      <c r="D27" s="544"/>
      <c r="E27" s="170"/>
      <c r="F27" s="65" t="str">
        <f>IF(AND(F16="N/A", F18="N/A"),"N/A",(SUMIF($AH$9:$AH$26,"&lt;&gt;N/A",F$9:F$26)))</f>
        <v>N/A</v>
      </c>
      <c r="G27" s="109"/>
      <c r="H27" s="65" t="str">
        <f>IF(AND(H9="N/A", H15="N/A",H17="N/A", H18="N/A",H22="N/A", H23="N/A",H24="N/A", H25="N/A"),"N/A",(SUMIF($AH$9:$AH$26,"&lt;&gt;N/A",H$9:H$26)))</f>
        <v>N/A</v>
      </c>
      <c r="I27" s="109"/>
      <c r="J27" s="65" t="str">
        <f>IF(AND(J9="N/A", J10="N/A",J12="N/A", J15="N/A",J16="N/A",J17="N/A", J18="N/A",J22="N/A", J23="N/A"),"N/A",(SUMIF($AH$9:$AH$26,"&lt;&gt;N/A",J$9:J$26)))</f>
        <v>N/A</v>
      </c>
      <c r="K27" s="109"/>
      <c r="L27" s="65" t="str">
        <f>IF(AND(L9="N/A", L10="N/A",L11="N/A",L12="N/A",L13="N/A", L15="N/A",L16="N/A",L17="N/A", L18="N/A",L19="N/A",L22="N/A", L23="N/A",L24="N/A",L26="N/A"),"N/A",(SUMIF($AH$9:$AH$26,"&lt;&gt;N/A",L$9:L$26)))</f>
        <v>N/A</v>
      </c>
      <c r="M27" s="109"/>
      <c r="N27" s="65" t="str">
        <f>IF(AND(N10="N/A",N11="N/A",N12="N/A",N13="N/A", N14="N/A",N16="N/A"),"N/A",(SUMIF($AH$9:$AH$26,"&lt;&gt;N/A",N$9:N$26)))</f>
        <v>N/A</v>
      </c>
      <c r="O27" s="109"/>
      <c r="P27" s="65" t="str">
        <f>IF(AND(P16="N/A", P26="N/A"),"N/A",(SUMIF($AH$9:$AH$26,"&lt;&gt;N/A",P$9:P$26)))</f>
        <v>N/A</v>
      </c>
      <c r="Q27" s="109"/>
      <c r="R27" s="65" t="str">
        <f>IF(AND(R20="N/A", R21="N/A"),"N/A",(SUMIF($AH$9:$AH$26,"&lt;&gt;N/A",R$9:R$26)))</f>
        <v>N/A</v>
      </c>
      <c r="S27" s="109"/>
      <c r="T27" s="65" t="str">
        <f>IF(AND(T9="N/A", T10="N/A",T16="N/A", T21="N/A"),"N/A",(SUMIF($AH$9:$AH$26,"&lt;&gt;N/A",T$9:T$26)))</f>
        <v>N/A</v>
      </c>
      <c r="U27" s="109"/>
      <c r="V27" s="65" t="str">
        <f>IF(AND(V10="N/A", V11="N/A"),"N/A",(SUMIF($AH$9:$AH$26,"&lt;&gt;N/A",V$9:V$26)))</f>
        <v>N/A</v>
      </c>
      <c r="W27" s="109"/>
      <c r="X27" s="65" t="str">
        <f>IF(AND(X17="N/A", X18="N/A",X19="N/A"),"N/A",(SUMIF($AH$9:$AH$26,"&lt;&gt;N/A",X$9:X$26)))</f>
        <v>N/A</v>
      </c>
      <c r="Y27" s="109"/>
      <c r="Z27" s="65" t="str">
        <f>IF(AND(Z10="N/A",Z16="N/A",Z17="N/A",Z22="N/A", Z23="N/A"),"N/A",(SUMIF($AH$9:$AH$26,"&lt;&gt;N/A",Z$9:Z$26)))</f>
        <v>N/A</v>
      </c>
      <c r="AA27" s="109"/>
      <c r="AB27" s="65" t="s">
        <v>555</v>
      </c>
      <c r="AC27" s="109"/>
      <c r="AD27" s="65" t="s">
        <v>555</v>
      </c>
      <c r="AE27" s="195"/>
      <c r="AF27" s="65" t="s">
        <v>555</v>
      </c>
      <c r="AG27" s="109"/>
      <c r="AH27" s="65"/>
      <c r="AI27" s="169"/>
      <c r="AJ27" s="169"/>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row>
    <row r="28" spans="1:188" ht="14.25" customHeight="1" x14ac:dyDescent="0.2">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row>
    <row r="30" spans="1:188" x14ac:dyDescent="0.2">
      <c r="A30" s="5"/>
    </row>
    <row r="31" spans="1:188" x14ac:dyDescent="0.2">
      <c r="A31" s="5"/>
    </row>
  </sheetData>
  <sheetProtection algorithmName="SHA-512" hashValue="ABBuNq68z8xf24a2SfgwRpAZ/RaiZPpvjyDxCdJ9AGpvSeftxj/HrzIYKm8IvbTiyFvyz1d7nASlInZG8f5olQ==" saltValue="kbZE2rYGjtHZtX6QViASnQ==" spinCount="100000" sheet="1" objects="1" scenarios="1" formatCells="0"/>
  <mergeCells count="39">
    <mergeCell ref="AI6:AJ6"/>
    <mergeCell ref="Z6:Z8"/>
    <mergeCell ref="AB6:AB8"/>
    <mergeCell ref="AF6:AF8"/>
    <mergeCell ref="AD6:AD8"/>
    <mergeCell ref="AJ7:AJ8"/>
    <mergeCell ref="AH6:AH8"/>
    <mergeCell ref="AI7:AI8"/>
    <mergeCell ref="N6:N8"/>
    <mergeCell ref="P6:P8"/>
    <mergeCell ref="R6:R8"/>
    <mergeCell ref="T6:T8"/>
    <mergeCell ref="V6:V8"/>
    <mergeCell ref="O6:O8"/>
    <mergeCell ref="Q6:Q8"/>
    <mergeCell ref="S6:S8"/>
    <mergeCell ref="U6:U8"/>
    <mergeCell ref="W6:W8"/>
    <mergeCell ref="Y6:Y8"/>
    <mergeCell ref="AA6:AA8"/>
    <mergeCell ref="AC6:AC8"/>
    <mergeCell ref="AG6:AG8"/>
    <mergeCell ref="AE6:AE8"/>
    <mergeCell ref="X6:X8"/>
    <mergeCell ref="A27:D27"/>
    <mergeCell ref="A6:A8"/>
    <mergeCell ref="B6:B8"/>
    <mergeCell ref="C6:C8"/>
    <mergeCell ref="D6:D8"/>
    <mergeCell ref="G6:G8"/>
    <mergeCell ref="I6:I8"/>
    <mergeCell ref="K6:K8"/>
    <mergeCell ref="M6:M8"/>
    <mergeCell ref="A4:C4"/>
    <mergeCell ref="E6:E8"/>
    <mergeCell ref="F6:F8"/>
    <mergeCell ref="H6:H8"/>
    <mergeCell ref="J6:J8"/>
    <mergeCell ref="L6:L8"/>
  </mergeCells>
  <conditionalFormatting sqref="AK6:BI8">
    <cfRule type="expression" dxfId="4" priority="56">
      <formula>AK$7&lt;=$D$4</formula>
    </cfRule>
  </conditionalFormatting>
  <conditionalFormatting sqref="AK9:BI27">
    <cfRule type="expression" dxfId="3" priority="57">
      <formula>AK$7&lt;=$D$4</formula>
    </cfRule>
  </conditionalFormatting>
  <dataValidations xWindow="699" yWindow="471" count="4">
    <dataValidation type="textLength" allowBlank="1" showInputMessage="1" showErrorMessage="1" sqref="J13:K13" xr:uid="{00000000-0002-0000-0900-000000000000}">
      <formula1>0</formula1>
      <formula2>1000</formula2>
    </dataValidation>
    <dataValidation type="whole" allowBlank="1" showInputMessage="1" showErrorMessage="1" errorTitle="STOP!" error="insert a number from 0-25" prompt="insert a number from 0-25" sqref="D4" xr:uid="{00000000-0002-0000-0900-000001000000}">
      <formula1>0</formula1>
      <formula2>25</formula2>
    </dataValidation>
    <dataValidation type="list" allowBlank="1" showInputMessage="1" showErrorMessage="1" errorTitle="STOP!" error="insert N/A if the question is not applicable to the employer" prompt="insert N/A if the question is not applicable." sqref="AH9:AH26" xr:uid="{00000000-0002-0000-0900-000002000000}">
      <formula1>"N/A"</formula1>
    </dataValidation>
    <dataValidation type="list" allowBlank="1" showInputMessage="1" showErrorMessage="1" prompt="insert 'p' for positive and 'n' for negative" sqref="AK9:BI26" xr:uid="{00000000-0002-0000-0900-000003000000}">
      <formula1>"p,n"</formula1>
    </dataValidation>
  </dataValidations>
  <pageMargins left="0.7" right="0.7" top="0.75" bottom="0.75" header="0.3" footer="0.3"/>
  <pageSetup scale="99" fitToHeight="0" orientation="landscape" r:id="rId1"/>
  <headerFooter differentFirst="1">
    <oddFooter>&amp;L&amp;BWorkers Compensation Board of Manitoba Confidential&amp;B&amp;C&amp;D&amp;RPage &amp;P</oddFooter>
  </headerFooter>
  <colBreaks count="1" manualBreakCount="1">
    <brk id="6" max="1048575" man="1"/>
  </colBreak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D45"/>
  <sheetViews>
    <sheetView showGridLines="0" zoomScaleNormal="100" workbookViewId="0">
      <pane ySplit="8" topLeftCell="A9" activePane="bottomLeft" state="frozen"/>
      <selection pane="bottomLeft" activeCell="C11" sqref="C11"/>
    </sheetView>
  </sheetViews>
  <sheetFormatPr defaultColWidth="9.140625" defaultRowHeight="14.25" x14ac:dyDescent="0.2"/>
  <cols>
    <col min="1" max="1" width="8" style="1" customWidth="1"/>
    <col min="2" max="2" width="27.42578125" style="1" customWidth="1"/>
    <col min="3" max="3" width="55" style="2" customWidth="1"/>
    <col min="4" max="4" width="28.7109375" style="2" customWidth="1"/>
    <col min="5" max="5" width="27.7109375" style="1" customWidth="1"/>
    <col min="6" max="6" width="11.5703125" style="1" hidden="1" customWidth="1"/>
    <col min="7" max="7" width="2" style="1" hidden="1" customWidth="1"/>
    <col min="8" max="8" width="13" style="1" hidden="1" customWidth="1"/>
    <col min="9" max="9" width="2" style="1" hidden="1" customWidth="1"/>
    <col min="10" max="10" width="12.85546875" style="1" hidden="1" customWidth="1"/>
    <col min="11" max="11" width="2" style="1" hidden="1" customWidth="1"/>
    <col min="12" max="12" width="14.28515625" style="1" hidden="1" customWidth="1"/>
    <col min="13" max="13" width="2" style="1" hidden="1" customWidth="1"/>
    <col min="14" max="14" width="8.5703125" style="1" hidden="1" customWidth="1"/>
    <col min="15" max="15" width="2" style="1" hidden="1" customWidth="1"/>
    <col min="16" max="16" width="10.85546875" style="1" hidden="1" customWidth="1"/>
    <col min="17" max="17" width="2" style="1" hidden="1" customWidth="1"/>
    <col min="18" max="18" width="10.140625" style="1" hidden="1" customWidth="1"/>
    <col min="19" max="19" width="2" style="1" hidden="1" customWidth="1"/>
    <col min="20" max="20" width="7.140625" style="1" hidden="1" customWidth="1"/>
    <col min="21" max="21" width="2" style="1" hidden="1" customWidth="1"/>
    <col min="22" max="22" width="9.7109375" style="1" hidden="1" customWidth="1"/>
    <col min="23" max="23" width="2" style="1" hidden="1" customWidth="1"/>
    <col min="24" max="24" width="11.7109375" style="1" hidden="1" customWidth="1"/>
    <col min="25" max="25" width="2" style="1" hidden="1" customWidth="1"/>
    <col min="26" max="26" width="7" style="1" hidden="1" customWidth="1"/>
    <col min="27" max="27" width="2" style="1" hidden="1" customWidth="1"/>
    <col min="28" max="28" width="11.42578125" style="1" hidden="1" customWidth="1"/>
    <col min="29" max="29" width="2" style="1" hidden="1" customWidth="1"/>
    <col min="30" max="30" width="10.28515625" style="1" hidden="1" customWidth="1"/>
    <col min="31" max="31" width="2" style="1" hidden="1" customWidth="1"/>
    <col min="32" max="32" width="7.140625" style="1" hidden="1" customWidth="1"/>
    <col min="33" max="33" width="2" style="1" hidden="1" customWidth="1"/>
    <col min="34" max="34" width="4.28515625" style="197" bestFit="1" customWidth="1"/>
    <col min="35" max="35" width="8.42578125" style="71" customWidth="1"/>
    <col min="36" max="36" width="8" style="71" customWidth="1"/>
    <col min="37" max="38" width="10.5703125" style="69" customWidth="1"/>
    <col min="39" max="41" width="10.5703125" style="1" customWidth="1"/>
    <col min="42" max="44" width="10.5703125" style="57" customWidth="1"/>
    <col min="45" max="56" width="10.5703125" style="1" customWidth="1"/>
    <col min="57" max="16384" width="9.140625" style="1"/>
  </cols>
  <sheetData>
    <row r="1" spans="1:56" s="57" customFormat="1" x14ac:dyDescent="0.2">
      <c r="C1" s="64"/>
      <c r="D1" s="64"/>
      <c r="AH1" s="404"/>
      <c r="AI1" s="70"/>
      <c r="AJ1" s="70"/>
      <c r="AK1" s="405"/>
      <c r="AL1" s="405"/>
      <c r="AM1" s="405"/>
      <c r="AN1" s="405"/>
      <c r="AO1" s="405"/>
      <c r="AP1" s="405"/>
      <c r="AQ1" s="405"/>
      <c r="AR1" s="405"/>
      <c r="AS1" s="405"/>
      <c r="AT1" s="405"/>
      <c r="AU1" s="405"/>
      <c r="AV1" s="405"/>
      <c r="AW1" s="405"/>
      <c r="AX1" s="405"/>
      <c r="AY1" s="405"/>
      <c r="AZ1" s="405"/>
      <c r="BA1" s="405"/>
      <c r="BB1" s="405"/>
      <c r="BC1" s="405"/>
      <c r="BD1" s="405"/>
    </row>
    <row r="2" spans="1:56" s="57" customFormat="1" x14ac:dyDescent="0.2">
      <c r="C2" s="64"/>
      <c r="D2" s="64"/>
      <c r="AH2" s="404"/>
      <c r="AI2" s="70"/>
      <c r="AJ2" s="70"/>
      <c r="AK2" s="406"/>
      <c r="AL2" s="405"/>
      <c r="AM2" s="405"/>
      <c r="AN2" s="405"/>
      <c r="AO2" s="405"/>
      <c r="AP2" s="405"/>
      <c r="AQ2" s="405"/>
      <c r="AR2" s="405"/>
      <c r="AS2" s="405"/>
      <c r="AT2" s="405"/>
      <c r="AU2" s="405"/>
      <c r="AV2" s="405"/>
      <c r="AW2" s="405"/>
      <c r="AX2" s="405"/>
      <c r="AY2" s="405"/>
      <c r="AZ2" s="405"/>
      <c r="BA2" s="405"/>
      <c r="BB2" s="405"/>
      <c r="BC2" s="405"/>
      <c r="BD2" s="405"/>
    </row>
    <row r="3" spans="1:56" s="57" customFormat="1" x14ac:dyDescent="0.2">
      <c r="C3" s="64"/>
      <c r="D3" s="64"/>
      <c r="AH3" s="404"/>
      <c r="AI3" s="70"/>
      <c r="AJ3" s="70"/>
      <c r="AK3" s="407"/>
      <c r="AL3" s="405"/>
      <c r="AM3" s="405"/>
      <c r="AN3" s="405"/>
      <c r="AO3" s="405"/>
      <c r="AP3" s="405"/>
      <c r="AQ3" s="405"/>
      <c r="AR3" s="405"/>
      <c r="AS3" s="405"/>
      <c r="AT3" s="405"/>
      <c r="AU3" s="405"/>
      <c r="AV3" s="405"/>
      <c r="AW3" s="405"/>
      <c r="AX3" s="405"/>
      <c r="AY3" s="405"/>
      <c r="AZ3" s="405"/>
      <c r="BA3" s="405"/>
      <c r="BB3" s="405"/>
      <c r="BC3" s="405"/>
      <c r="BD3" s="405"/>
    </row>
    <row r="4" spans="1:56" s="57" customFormat="1" ht="15" customHeight="1" x14ac:dyDescent="0.25">
      <c r="A4" s="543" t="s">
        <v>705</v>
      </c>
      <c r="B4" s="543"/>
      <c r="C4" s="543"/>
      <c r="D4" s="262">
        <v>0</v>
      </c>
      <c r="F4" s="221" t="s">
        <v>666</v>
      </c>
      <c r="G4" s="221">
        <f>SUMIFS($AI$9:$AI$17,G9:G17,"X")</f>
        <v>0</v>
      </c>
      <c r="H4" s="221"/>
      <c r="I4" s="221">
        <f>SUMIFS($AI$9:$AI$17,I9:I17,"X")</f>
        <v>0</v>
      </c>
      <c r="J4" s="221"/>
      <c r="K4" s="221">
        <f>SUMIFS($AI$9:$AI$17,K9:K17,"X")</f>
        <v>0</v>
      </c>
      <c r="L4" s="221"/>
      <c r="M4" s="221">
        <f>SUMIFS($AI$9:$AI$17,M9:M17,"X")</f>
        <v>0</v>
      </c>
      <c r="N4" s="221"/>
      <c r="O4" s="221">
        <f>SUMIFS($AI$9:$AI$17,O9:O17,"X")</f>
        <v>0</v>
      </c>
      <c r="P4" s="221"/>
      <c r="Q4" s="221">
        <f>SUMIFS($AI$9:$AI$17,Q9:Q17,"X")</f>
        <v>0</v>
      </c>
      <c r="R4" s="221"/>
      <c r="S4" s="221">
        <f>SUMIFS($AI$9:$AI$17,S9:S17,"X")</f>
        <v>0</v>
      </c>
      <c r="T4" s="221"/>
      <c r="U4" s="221">
        <f>SUMIFS($AI$9:$AI$17,U9:U17,"X")</f>
        <v>0</v>
      </c>
      <c r="V4" s="221"/>
      <c r="W4" s="221">
        <f>SUMIFS($AI$9:$AI$17,W9:W17,"X")</f>
        <v>0</v>
      </c>
      <c r="X4" s="221"/>
      <c r="Y4" s="221">
        <f>SUMIFS($AI$9:$AI$17,Y9:Y17,"X")</f>
        <v>0</v>
      </c>
      <c r="Z4" s="221"/>
      <c r="AA4" s="221">
        <f>SUMIFS($AI$9:$AI$17,AA9:AA17,"X")</f>
        <v>0</v>
      </c>
      <c r="AB4" s="221"/>
      <c r="AC4" s="221">
        <f>SUMIFS($AI$9:$AI$17,AC9:AC17,"X")</f>
        <v>0</v>
      </c>
      <c r="AD4" s="221"/>
      <c r="AE4" s="221">
        <f>SUMIFS($AI$9:$AI$17,AE9:AE17,"X")</f>
        <v>0</v>
      </c>
      <c r="AF4" s="221"/>
      <c r="AG4" s="221">
        <f>SUMIFS($AI$9:$AI$17,AG9:AG17,"X")</f>
        <v>0</v>
      </c>
      <c r="AH4" s="404"/>
      <c r="AI4" s="70"/>
      <c r="AJ4" s="70"/>
      <c r="AK4" s="407"/>
      <c r="AL4" s="405"/>
      <c r="AM4" s="405"/>
      <c r="AN4" s="405"/>
      <c r="AO4" s="405"/>
      <c r="AP4" s="405"/>
      <c r="AQ4" s="405"/>
      <c r="AR4" s="405"/>
      <c r="AS4" s="405"/>
      <c r="AT4" s="405"/>
      <c r="AU4" s="405"/>
      <c r="AV4" s="405"/>
      <c r="AW4" s="405"/>
      <c r="AX4" s="405"/>
      <c r="AY4" s="405"/>
      <c r="AZ4" s="405"/>
      <c r="BA4" s="405"/>
      <c r="BB4" s="405"/>
      <c r="BC4" s="405"/>
      <c r="BD4" s="405"/>
    </row>
    <row r="5" spans="1:56" s="57" customFormat="1" ht="15" customHeight="1" x14ac:dyDescent="0.25">
      <c r="C5" s="64"/>
      <c r="D5" s="64"/>
      <c r="F5" s="228" t="s">
        <v>667</v>
      </c>
      <c r="G5" s="222">
        <f>$D$4*G6</f>
        <v>0</v>
      </c>
      <c r="H5" s="222"/>
      <c r="I5" s="222">
        <f>$D$4*I6</f>
        <v>0</v>
      </c>
      <c r="J5" s="222"/>
      <c r="K5" s="222">
        <f>$D$4*K6</f>
        <v>0</v>
      </c>
      <c r="L5" s="222"/>
      <c r="M5" s="222">
        <f>$D$4*M6</f>
        <v>0</v>
      </c>
      <c r="N5" s="222"/>
      <c r="O5" s="222">
        <f>$D$4*O6</f>
        <v>0</v>
      </c>
      <c r="P5" s="222"/>
      <c r="Q5" s="222">
        <f>$D$4*Q6</f>
        <v>0</v>
      </c>
      <c r="R5" s="222"/>
      <c r="S5" s="222">
        <f>$D$4*S6</f>
        <v>0</v>
      </c>
      <c r="T5" s="222"/>
      <c r="U5" s="222">
        <f>$D$4*U6</f>
        <v>0</v>
      </c>
      <c r="V5" s="222"/>
      <c r="W5" s="222">
        <f>$D$4*W6</f>
        <v>0</v>
      </c>
      <c r="X5" s="222"/>
      <c r="Y5" s="222">
        <f>$D$4*Y6</f>
        <v>0</v>
      </c>
      <c r="Z5" s="222"/>
      <c r="AA5" s="222">
        <f>$D$4*AA6</f>
        <v>0</v>
      </c>
      <c r="AB5" s="222"/>
      <c r="AC5" s="222">
        <f>$D$4*AC6</f>
        <v>0</v>
      </c>
      <c r="AD5" s="222"/>
      <c r="AE5" s="222">
        <f>$D$4*AE6</f>
        <v>0</v>
      </c>
      <c r="AF5" s="222"/>
      <c r="AG5" s="222">
        <f>$D$4*AG6</f>
        <v>0</v>
      </c>
      <c r="AH5" s="408"/>
      <c r="AI5" s="70"/>
      <c r="AJ5" s="70"/>
      <c r="AK5" s="409" t="s">
        <v>638</v>
      </c>
      <c r="AL5" s="409" t="s">
        <v>638</v>
      </c>
      <c r="AM5" s="409" t="s">
        <v>638</v>
      </c>
      <c r="AN5" s="409" t="s">
        <v>638</v>
      </c>
      <c r="AO5" s="409" t="s">
        <v>638</v>
      </c>
      <c r="AP5" s="409" t="s">
        <v>638</v>
      </c>
      <c r="AQ5" s="409" t="s">
        <v>638</v>
      </c>
      <c r="AR5" s="409" t="s">
        <v>638</v>
      </c>
      <c r="AS5" s="409" t="s">
        <v>638</v>
      </c>
      <c r="AT5" s="409" t="s">
        <v>638</v>
      </c>
      <c r="AU5" s="409" t="s">
        <v>638</v>
      </c>
      <c r="AV5" s="409" t="s">
        <v>638</v>
      </c>
      <c r="AW5" s="409" t="s">
        <v>638</v>
      </c>
      <c r="AX5" s="409" t="s">
        <v>638</v>
      </c>
      <c r="AY5" s="409" t="s">
        <v>638</v>
      </c>
      <c r="AZ5" s="409" t="s">
        <v>638</v>
      </c>
      <c r="BA5" s="409" t="s">
        <v>638</v>
      </c>
      <c r="BB5" s="409" t="s">
        <v>638</v>
      </c>
      <c r="BC5" s="409" t="s">
        <v>638</v>
      </c>
      <c r="BD5" s="409" t="s">
        <v>638</v>
      </c>
    </row>
    <row r="6" spans="1:56" s="268" customFormat="1" ht="25.5" x14ac:dyDescent="0.2">
      <c r="A6" s="539" t="s">
        <v>323</v>
      </c>
      <c r="B6" s="539" t="s">
        <v>0</v>
      </c>
      <c r="C6" s="537" t="s">
        <v>30</v>
      </c>
      <c r="D6" s="537" t="s">
        <v>5</v>
      </c>
      <c r="E6" s="537" t="s">
        <v>1</v>
      </c>
      <c r="F6" s="537" t="s">
        <v>31</v>
      </c>
      <c r="G6" s="540">
        <f>COUNTIFS(G9:G26,"X",$AH$9:$AH$26,"&lt;&gt;N/A")</f>
        <v>3</v>
      </c>
      <c r="H6" s="540" t="s">
        <v>624</v>
      </c>
      <c r="I6" s="540">
        <f>COUNTIFS(I9:I26,"X",$AH$9:$AH$26,"&lt;&gt;N/A")</f>
        <v>1</v>
      </c>
      <c r="J6" s="537" t="s">
        <v>32</v>
      </c>
      <c r="K6" s="540">
        <f>COUNTIFS(K9:K26,"X",$AH$9:$AH$26,"&lt;&gt;N/A")</f>
        <v>2</v>
      </c>
      <c r="L6" s="537" t="s">
        <v>33</v>
      </c>
      <c r="M6" s="540">
        <f>COUNTIFS(M9:M26,"X",$AH$9:$AH$26,"&lt;&gt;N/A")</f>
        <v>3</v>
      </c>
      <c r="N6" s="537" t="s">
        <v>34</v>
      </c>
      <c r="O6" s="540">
        <f>COUNTIFS(O9:O26,"X",$AH$9:$AH$26,"&lt;&gt;N/A")</f>
        <v>2</v>
      </c>
      <c r="P6" s="537" t="s">
        <v>35</v>
      </c>
      <c r="Q6" s="540">
        <f>COUNTIFS(Q9:Q26,"X",$AH$9:$AH$26,"&lt;&gt;N/A")</f>
        <v>0</v>
      </c>
      <c r="R6" s="537" t="s">
        <v>36</v>
      </c>
      <c r="S6" s="540">
        <f>COUNTIFS(S9:S26,"X",$AH$9:$AH$26,"&lt;&gt;N/A")</f>
        <v>0</v>
      </c>
      <c r="T6" s="537" t="s">
        <v>37</v>
      </c>
      <c r="U6" s="540">
        <f>COUNTIFS(U9:U26,"X",$AH$9:$AH$26,"&lt;&gt;N/A")</f>
        <v>3</v>
      </c>
      <c r="V6" s="537" t="s">
        <v>38</v>
      </c>
      <c r="W6" s="540">
        <f>COUNTIFS(W9:W26,"X",$AH$9:$AH$26,"&lt;&gt;N/A")</f>
        <v>2</v>
      </c>
      <c r="X6" s="537" t="s">
        <v>41</v>
      </c>
      <c r="Y6" s="540">
        <f>COUNTIFS(Y9:Y26,"X",$AH$9:$AH$26,"&lt;&gt;N/A")</f>
        <v>2</v>
      </c>
      <c r="Z6" s="537" t="s">
        <v>495</v>
      </c>
      <c r="AA6" s="540">
        <f>COUNTIFS(AA9:AA26,"X",$AH$9:$AH$26,"&lt;&gt;N/A")</f>
        <v>1</v>
      </c>
      <c r="AB6" s="537" t="s">
        <v>39</v>
      </c>
      <c r="AC6" s="540">
        <f>COUNTIFS(AC9:AC26,"X",$AH$9:$AH$26,"&lt;&gt;N/A")</f>
        <v>8</v>
      </c>
      <c r="AD6" s="537" t="s">
        <v>757</v>
      </c>
      <c r="AE6" s="540">
        <f>COUNTIFS(AE9:AE26,"X",$AH$9:$AH$26,"&lt;&gt;N/A")</f>
        <v>0</v>
      </c>
      <c r="AF6" s="537" t="s">
        <v>40</v>
      </c>
      <c r="AG6" s="540">
        <f>COUNTIFS(AG9:AG26,"X",$AH$9:$AH$26,"&lt;&gt;N/A")</f>
        <v>0</v>
      </c>
      <c r="AH6" s="537" t="s">
        <v>555</v>
      </c>
      <c r="AI6" s="547" t="s">
        <v>646</v>
      </c>
      <c r="AJ6" s="548"/>
      <c r="AK6" s="401" t="s">
        <v>542</v>
      </c>
      <c r="AL6" s="401" t="s">
        <v>542</v>
      </c>
      <c r="AM6" s="401" t="s">
        <v>542</v>
      </c>
      <c r="AN6" s="401" t="s">
        <v>542</v>
      </c>
      <c r="AO6" s="401" t="s">
        <v>542</v>
      </c>
      <c r="AP6" s="401" t="s">
        <v>542</v>
      </c>
      <c r="AQ6" s="401" t="s">
        <v>542</v>
      </c>
      <c r="AR6" s="401" t="s">
        <v>542</v>
      </c>
      <c r="AS6" s="401" t="s">
        <v>542</v>
      </c>
      <c r="AT6" s="401" t="s">
        <v>542</v>
      </c>
      <c r="AU6" s="401" t="s">
        <v>542</v>
      </c>
      <c r="AV6" s="401" t="s">
        <v>542</v>
      </c>
      <c r="AW6" s="401" t="s">
        <v>542</v>
      </c>
      <c r="AX6" s="401" t="s">
        <v>542</v>
      </c>
      <c r="AY6" s="401" t="s">
        <v>542</v>
      </c>
      <c r="AZ6" s="401" t="s">
        <v>542</v>
      </c>
      <c r="BA6" s="401" t="s">
        <v>542</v>
      </c>
      <c r="BB6" s="401" t="s">
        <v>542</v>
      </c>
      <c r="BC6" s="401" t="s">
        <v>542</v>
      </c>
      <c r="BD6" s="401" t="s">
        <v>542</v>
      </c>
    </row>
    <row r="7" spans="1:56" s="57" customFormat="1" ht="15" customHeight="1" x14ac:dyDescent="0.2">
      <c r="A7" s="539"/>
      <c r="B7" s="539"/>
      <c r="C7" s="537"/>
      <c r="D7" s="537"/>
      <c r="E7" s="537"/>
      <c r="F7" s="537"/>
      <c r="G7" s="541"/>
      <c r="H7" s="541"/>
      <c r="I7" s="541"/>
      <c r="J7" s="537"/>
      <c r="K7" s="541"/>
      <c r="L7" s="537"/>
      <c r="M7" s="541"/>
      <c r="N7" s="537"/>
      <c r="O7" s="541"/>
      <c r="P7" s="537"/>
      <c r="Q7" s="541"/>
      <c r="R7" s="537"/>
      <c r="S7" s="541"/>
      <c r="T7" s="537"/>
      <c r="U7" s="541"/>
      <c r="V7" s="537"/>
      <c r="W7" s="541"/>
      <c r="X7" s="537"/>
      <c r="Y7" s="541"/>
      <c r="Z7" s="537"/>
      <c r="AA7" s="541"/>
      <c r="AB7" s="537"/>
      <c r="AC7" s="541"/>
      <c r="AD7" s="537"/>
      <c r="AE7" s="541"/>
      <c r="AF7" s="537"/>
      <c r="AG7" s="541"/>
      <c r="AH7" s="537"/>
      <c r="AI7" s="549" t="s">
        <v>492</v>
      </c>
      <c r="AJ7" s="549" t="s">
        <v>493</v>
      </c>
      <c r="AK7" s="402">
        <v>1</v>
      </c>
      <c r="AL7" s="402">
        <v>2</v>
      </c>
      <c r="AM7" s="402">
        <v>3</v>
      </c>
      <c r="AN7" s="402">
        <v>4</v>
      </c>
      <c r="AO7" s="402">
        <v>5</v>
      </c>
      <c r="AP7" s="402">
        <v>6</v>
      </c>
      <c r="AQ7" s="402">
        <v>7</v>
      </c>
      <c r="AR7" s="402">
        <v>8</v>
      </c>
      <c r="AS7" s="402">
        <v>9</v>
      </c>
      <c r="AT7" s="402">
        <v>10</v>
      </c>
      <c r="AU7" s="402">
        <v>11</v>
      </c>
      <c r="AV7" s="402">
        <v>12</v>
      </c>
      <c r="AW7" s="402">
        <v>13</v>
      </c>
      <c r="AX7" s="402">
        <v>14</v>
      </c>
      <c r="AY7" s="402">
        <v>15</v>
      </c>
      <c r="AZ7" s="402">
        <v>16</v>
      </c>
      <c r="BA7" s="402">
        <v>17</v>
      </c>
      <c r="BB7" s="402">
        <v>18</v>
      </c>
      <c r="BC7" s="402">
        <v>19</v>
      </c>
      <c r="BD7" s="402">
        <v>20</v>
      </c>
    </row>
    <row r="8" spans="1:56" s="57" customFormat="1" x14ac:dyDescent="0.2">
      <c r="A8" s="539"/>
      <c r="B8" s="539"/>
      <c r="C8" s="537"/>
      <c r="D8" s="537"/>
      <c r="E8" s="537"/>
      <c r="F8" s="537"/>
      <c r="G8" s="542"/>
      <c r="H8" s="542"/>
      <c r="I8" s="542"/>
      <c r="J8" s="537"/>
      <c r="K8" s="542"/>
      <c r="L8" s="537"/>
      <c r="M8" s="542"/>
      <c r="N8" s="537"/>
      <c r="O8" s="542"/>
      <c r="P8" s="537"/>
      <c r="Q8" s="542"/>
      <c r="R8" s="537"/>
      <c r="S8" s="542"/>
      <c r="T8" s="537"/>
      <c r="U8" s="542"/>
      <c r="V8" s="537"/>
      <c r="W8" s="542"/>
      <c r="X8" s="537"/>
      <c r="Y8" s="542"/>
      <c r="Z8" s="537"/>
      <c r="AA8" s="542"/>
      <c r="AB8" s="537"/>
      <c r="AC8" s="542"/>
      <c r="AD8" s="537"/>
      <c r="AE8" s="542"/>
      <c r="AF8" s="537"/>
      <c r="AG8" s="542"/>
      <c r="AH8" s="537"/>
      <c r="AI8" s="550"/>
      <c r="AJ8" s="550" t="s">
        <v>142</v>
      </c>
      <c r="AK8" s="403" t="s">
        <v>644</v>
      </c>
      <c r="AL8" s="403" t="s">
        <v>644</v>
      </c>
      <c r="AM8" s="403" t="s">
        <v>644</v>
      </c>
      <c r="AN8" s="403" t="s">
        <v>644</v>
      </c>
      <c r="AO8" s="403" t="s">
        <v>644</v>
      </c>
      <c r="AP8" s="403" t="s">
        <v>644</v>
      </c>
      <c r="AQ8" s="403" t="s">
        <v>644</v>
      </c>
      <c r="AR8" s="403" t="s">
        <v>644</v>
      </c>
      <c r="AS8" s="403" t="s">
        <v>644</v>
      </c>
      <c r="AT8" s="403" t="s">
        <v>644</v>
      </c>
      <c r="AU8" s="403" t="s">
        <v>644</v>
      </c>
      <c r="AV8" s="403" t="s">
        <v>644</v>
      </c>
      <c r="AW8" s="403" t="s">
        <v>644</v>
      </c>
      <c r="AX8" s="403" t="s">
        <v>644</v>
      </c>
      <c r="AY8" s="403" t="s">
        <v>644</v>
      </c>
      <c r="AZ8" s="403" t="s">
        <v>644</v>
      </c>
      <c r="BA8" s="403" t="s">
        <v>644</v>
      </c>
      <c r="BB8" s="403" t="s">
        <v>644</v>
      </c>
      <c r="BC8" s="403" t="s">
        <v>644</v>
      </c>
      <c r="BD8" s="403" t="s">
        <v>644</v>
      </c>
    </row>
    <row r="9" spans="1:56" ht="165.75" x14ac:dyDescent="0.2">
      <c r="A9" s="63" t="s">
        <v>498</v>
      </c>
      <c r="B9" s="40" t="s">
        <v>210</v>
      </c>
      <c r="C9" s="40" t="s">
        <v>829</v>
      </c>
      <c r="D9" s="33"/>
      <c r="E9" s="252"/>
      <c r="F9" s="269" t="str">
        <f>IFERROR($AI9/($D$4*$G$6),"N/A")</f>
        <v>N/A</v>
      </c>
      <c r="G9" s="269" t="s">
        <v>6</v>
      </c>
      <c r="H9" s="269"/>
      <c r="I9" s="269"/>
      <c r="J9" s="275"/>
      <c r="K9" s="275"/>
      <c r="L9" s="269" t="str">
        <f>IFERROR($AI9/($D$4*$M$6),"N/A")</f>
        <v>N/A</v>
      </c>
      <c r="M9" s="269" t="s">
        <v>6</v>
      </c>
      <c r="N9" s="269"/>
      <c r="O9" s="269"/>
      <c r="P9" s="269"/>
      <c r="Q9" s="269"/>
      <c r="R9" s="269"/>
      <c r="S9" s="269"/>
      <c r="T9" s="269" t="str">
        <f>IFERROR($AI9/($D$4*$U$6),"N/A")</f>
        <v>N/A</v>
      </c>
      <c r="U9" s="269" t="s">
        <v>6</v>
      </c>
      <c r="V9" s="269" t="str">
        <f>IFERROR($AI9/($D$4*$W$6),"N/A")</f>
        <v>N/A</v>
      </c>
      <c r="W9" s="269" t="s">
        <v>6</v>
      </c>
      <c r="X9" s="269" t="str">
        <f>IFERROR($AI9/($D$4*$Y$6),"N/A")</f>
        <v>N/A</v>
      </c>
      <c r="Y9" s="269" t="s">
        <v>6</v>
      </c>
      <c r="Z9" s="269" t="str">
        <f>IFERROR($AI9/($D$4*$AA$6),"N/A")</f>
        <v>N/A</v>
      </c>
      <c r="AA9" s="269" t="s">
        <v>6</v>
      </c>
      <c r="AB9" s="269" t="str">
        <f>IFERROR($AI9/($D$4*$AC$6),"N/A")</f>
        <v>N/A</v>
      </c>
      <c r="AC9" s="269" t="s">
        <v>6</v>
      </c>
      <c r="AD9" s="269"/>
      <c r="AE9" s="269"/>
      <c r="AF9" s="269"/>
      <c r="AG9" s="269"/>
      <c r="AH9" s="261"/>
      <c r="AI9" s="73">
        <f t="shared" ref="AI9:AI17" si="0">COUNTIF(AK9:BD9,"P")</f>
        <v>0</v>
      </c>
      <c r="AJ9" s="73">
        <f t="shared" ref="AJ9:AJ17" si="1">COUNTIF(AK9:BD9,"N")</f>
        <v>0</v>
      </c>
      <c r="AK9" s="165"/>
      <c r="AL9" s="165"/>
      <c r="AM9" s="165"/>
      <c r="AN9" s="165"/>
      <c r="AO9" s="165"/>
      <c r="AP9" s="165"/>
      <c r="AQ9" s="165"/>
      <c r="AR9" s="165"/>
      <c r="AS9" s="165"/>
      <c r="AT9" s="165"/>
      <c r="AU9" s="165"/>
      <c r="AV9" s="165"/>
      <c r="AW9" s="165"/>
      <c r="AX9" s="165"/>
      <c r="AY9" s="165"/>
      <c r="AZ9" s="165"/>
      <c r="BA9" s="165"/>
      <c r="BB9" s="165"/>
      <c r="BC9" s="165"/>
      <c r="BD9" s="165"/>
    </row>
    <row r="10" spans="1:56" ht="63.75" x14ac:dyDescent="0.2">
      <c r="A10" s="63" t="s">
        <v>499</v>
      </c>
      <c r="B10" s="50" t="s">
        <v>132</v>
      </c>
      <c r="C10" s="50" t="s">
        <v>830</v>
      </c>
      <c r="D10" s="146"/>
      <c r="E10" s="276"/>
      <c r="F10" s="272"/>
      <c r="G10" s="272"/>
      <c r="H10" s="273"/>
      <c r="I10" s="273"/>
      <c r="J10" s="273"/>
      <c r="K10" s="273"/>
      <c r="L10" s="273"/>
      <c r="M10" s="273"/>
      <c r="N10" s="272" t="str">
        <f>IFERROR($AI10/($D$4*$O$6),"N/A")</f>
        <v>N/A</v>
      </c>
      <c r="O10" s="272" t="s">
        <v>6</v>
      </c>
      <c r="P10" s="273"/>
      <c r="Q10" s="273"/>
      <c r="R10" s="273"/>
      <c r="S10" s="273"/>
      <c r="T10" s="273"/>
      <c r="U10" s="273"/>
      <c r="V10" s="273"/>
      <c r="W10" s="273"/>
      <c r="X10" s="273"/>
      <c r="Y10" s="273"/>
      <c r="Z10" s="273"/>
      <c r="AA10" s="273"/>
      <c r="AB10" s="269" t="str">
        <f>IFERROR($AI10/($D$4*$AC$6),"N/A")</f>
        <v>N/A</v>
      </c>
      <c r="AC10" s="269" t="s">
        <v>6</v>
      </c>
      <c r="AD10" s="273"/>
      <c r="AE10" s="271"/>
      <c r="AF10" s="273"/>
      <c r="AG10" s="273"/>
      <c r="AH10" s="261"/>
      <c r="AI10" s="73">
        <f t="shared" si="0"/>
        <v>0</v>
      </c>
      <c r="AJ10" s="73">
        <f t="shared" si="1"/>
        <v>0</v>
      </c>
      <c r="AK10" s="165"/>
      <c r="AL10" s="165"/>
      <c r="AM10" s="165"/>
      <c r="AN10" s="165"/>
      <c r="AO10" s="165"/>
      <c r="AP10" s="165"/>
      <c r="AQ10" s="165"/>
      <c r="AR10" s="165"/>
      <c r="AS10" s="165"/>
      <c r="AT10" s="165"/>
      <c r="AU10" s="165"/>
      <c r="AV10" s="165"/>
      <c r="AW10" s="165"/>
      <c r="AX10" s="165"/>
      <c r="AY10" s="165"/>
      <c r="AZ10" s="165"/>
      <c r="BA10" s="165"/>
      <c r="BB10" s="165"/>
      <c r="BC10" s="165"/>
      <c r="BD10" s="165"/>
    </row>
    <row r="11" spans="1:56" ht="63.75" x14ac:dyDescent="0.2">
      <c r="A11" s="63" t="s">
        <v>500</v>
      </c>
      <c r="B11" s="38" t="s">
        <v>127</v>
      </c>
      <c r="C11" s="38" t="s">
        <v>212</v>
      </c>
      <c r="D11" s="37"/>
      <c r="E11" s="252"/>
      <c r="F11" s="269"/>
      <c r="G11" s="269"/>
      <c r="H11" s="277"/>
      <c r="I11" s="277"/>
      <c r="J11" s="278"/>
      <c r="K11" s="278"/>
      <c r="L11" s="278"/>
      <c r="M11" s="278"/>
      <c r="N11" s="278"/>
      <c r="O11" s="278"/>
      <c r="P11" s="278"/>
      <c r="Q11" s="278"/>
      <c r="R11" s="278"/>
      <c r="S11" s="278"/>
      <c r="T11" s="269" t="str">
        <f>IFERROR($AI11/($D$4*$U$6),"N/A")</f>
        <v>N/A</v>
      </c>
      <c r="U11" s="269" t="s">
        <v>6</v>
      </c>
      <c r="V11" s="278"/>
      <c r="W11" s="278"/>
      <c r="X11" s="278"/>
      <c r="Y11" s="278"/>
      <c r="Z11" s="278"/>
      <c r="AA11" s="278"/>
      <c r="AB11" s="278"/>
      <c r="AC11" s="278"/>
      <c r="AD11" s="278"/>
      <c r="AE11" s="265"/>
      <c r="AF11" s="278"/>
      <c r="AG11" s="278"/>
      <c r="AH11" s="261"/>
      <c r="AI11" s="73">
        <f t="shared" si="0"/>
        <v>0</v>
      </c>
      <c r="AJ11" s="73">
        <f t="shared" si="1"/>
        <v>0</v>
      </c>
      <c r="AK11" s="166"/>
      <c r="AL11" s="166"/>
      <c r="AM11" s="166"/>
      <c r="AN11" s="166"/>
      <c r="AO11" s="166"/>
      <c r="AP11" s="166"/>
      <c r="AQ11" s="166"/>
      <c r="AR11" s="166"/>
      <c r="AS11" s="166"/>
      <c r="AT11" s="166"/>
      <c r="AU11" s="166"/>
      <c r="AV11" s="166"/>
      <c r="AW11" s="166"/>
      <c r="AX11" s="166"/>
      <c r="AY11" s="166"/>
      <c r="AZ11" s="166"/>
      <c r="BA11" s="166"/>
      <c r="BB11" s="166"/>
      <c r="BC11" s="166"/>
      <c r="BD11" s="166"/>
    </row>
    <row r="12" spans="1:56" ht="76.5" x14ac:dyDescent="0.2">
      <c r="A12" s="63" t="s">
        <v>501</v>
      </c>
      <c r="B12" s="40" t="s">
        <v>129</v>
      </c>
      <c r="C12" s="40" t="s">
        <v>213</v>
      </c>
      <c r="D12" s="33"/>
      <c r="E12" s="252"/>
      <c r="F12" s="279"/>
      <c r="G12" s="279"/>
      <c r="H12" s="279"/>
      <c r="I12" s="279"/>
      <c r="J12" s="279"/>
      <c r="K12" s="279"/>
      <c r="L12" s="269" t="str">
        <f>IFERROR($AI12/($D$4*$M$6),"N/A")</f>
        <v>N/A</v>
      </c>
      <c r="M12" s="269" t="s">
        <v>6</v>
      </c>
      <c r="N12" s="272" t="str">
        <f>IFERROR($AI12/($D$4*$O$6),"N/A")</f>
        <v>N/A</v>
      </c>
      <c r="O12" s="272" t="s">
        <v>6</v>
      </c>
      <c r="P12" s="279"/>
      <c r="Q12" s="279"/>
      <c r="R12" s="279"/>
      <c r="S12" s="279"/>
      <c r="T12" s="269" t="str">
        <f>IFERROR($AI12/($D$4*$U$6),"N/A")</f>
        <v>N/A</v>
      </c>
      <c r="U12" s="269" t="s">
        <v>6</v>
      </c>
      <c r="V12" s="269" t="str">
        <f>IFERROR($AI12/($D$4*$W$6),"N/A")</f>
        <v>N/A</v>
      </c>
      <c r="W12" s="269" t="s">
        <v>6</v>
      </c>
      <c r="X12" s="279"/>
      <c r="Y12" s="279"/>
      <c r="Z12" s="279"/>
      <c r="AA12" s="279"/>
      <c r="AB12" s="269" t="str">
        <f t="shared" ref="AB12:AB17" si="2">IFERROR($AI12/($D$4*$AC$6),"N/A")</f>
        <v>N/A</v>
      </c>
      <c r="AC12" s="269" t="s">
        <v>6</v>
      </c>
      <c r="AD12" s="279"/>
      <c r="AE12" s="279"/>
      <c r="AF12" s="279"/>
      <c r="AG12" s="279"/>
      <c r="AH12" s="261"/>
      <c r="AI12" s="73">
        <f t="shared" si="0"/>
        <v>0</v>
      </c>
      <c r="AJ12" s="73">
        <f t="shared" si="1"/>
        <v>0</v>
      </c>
      <c r="AK12" s="166"/>
      <c r="AL12" s="166"/>
      <c r="AM12" s="166"/>
      <c r="AN12" s="166"/>
      <c r="AO12" s="166"/>
      <c r="AP12" s="166"/>
      <c r="AQ12" s="166"/>
      <c r="AR12" s="166"/>
      <c r="AS12" s="166"/>
      <c r="AT12" s="166"/>
      <c r="AU12" s="166"/>
      <c r="AV12" s="166"/>
      <c r="AW12" s="166"/>
      <c r="AX12" s="166"/>
      <c r="AY12" s="166"/>
      <c r="AZ12" s="166"/>
      <c r="BA12" s="166"/>
      <c r="BB12" s="166"/>
      <c r="BC12" s="166"/>
      <c r="BD12" s="166"/>
    </row>
    <row r="13" spans="1:56" ht="114.75" x14ac:dyDescent="0.2">
      <c r="A13" s="63" t="s">
        <v>502</v>
      </c>
      <c r="B13" s="40" t="s">
        <v>130</v>
      </c>
      <c r="C13" s="40" t="s">
        <v>831</v>
      </c>
      <c r="D13" s="33"/>
      <c r="E13" s="252"/>
      <c r="F13" s="269"/>
      <c r="G13" s="269"/>
      <c r="H13" s="269"/>
      <c r="I13" s="269"/>
      <c r="J13" s="275"/>
      <c r="K13" s="275"/>
      <c r="L13" s="269" t="str">
        <f>IFERROR($AI13/($D$4*$M$6),"N/A")</f>
        <v>N/A</v>
      </c>
      <c r="M13" s="269" t="s">
        <v>6</v>
      </c>
      <c r="N13" s="269"/>
      <c r="O13" s="269"/>
      <c r="P13" s="269"/>
      <c r="Q13" s="269"/>
      <c r="R13" s="269"/>
      <c r="S13" s="269"/>
      <c r="T13" s="269"/>
      <c r="U13" s="269"/>
      <c r="V13" s="269"/>
      <c r="W13" s="269"/>
      <c r="X13" s="269" t="str">
        <f>IFERROR($AI13/($D$4*$Y$6),"N/A")</f>
        <v>N/A</v>
      </c>
      <c r="Y13" s="269" t="s">
        <v>6</v>
      </c>
      <c r="Z13" s="269"/>
      <c r="AA13" s="269"/>
      <c r="AB13" s="269" t="str">
        <f t="shared" si="2"/>
        <v>N/A</v>
      </c>
      <c r="AC13" s="269" t="s">
        <v>6</v>
      </c>
      <c r="AD13" s="269"/>
      <c r="AE13" s="269"/>
      <c r="AF13" s="269"/>
      <c r="AG13" s="269"/>
      <c r="AH13" s="261"/>
      <c r="AI13" s="73">
        <f t="shared" si="0"/>
        <v>0</v>
      </c>
      <c r="AJ13" s="73">
        <f t="shared" si="1"/>
        <v>0</v>
      </c>
      <c r="AK13" s="166"/>
      <c r="AL13" s="166"/>
      <c r="AM13" s="166"/>
      <c r="AN13" s="166"/>
      <c r="AO13" s="166"/>
      <c r="AP13" s="166"/>
      <c r="AQ13" s="166"/>
      <c r="AR13" s="166"/>
      <c r="AS13" s="166"/>
      <c r="AT13" s="166"/>
      <c r="AU13" s="166"/>
      <c r="AV13" s="166"/>
      <c r="AW13" s="166"/>
      <c r="AX13" s="166"/>
      <c r="AY13" s="166"/>
      <c r="AZ13" s="166"/>
      <c r="BA13" s="166"/>
      <c r="BB13" s="166"/>
      <c r="BC13" s="166"/>
      <c r="BD13" s="166"/>
    </row>
    <row r="14" spans="1:56" ht="102" x14ac:dyDescent="0.2">
      <c r="A14" s="63" t="s">
        <v>503</v>
      </c>
      <c r="B14" s="40" t="s">
        <v>131</v>
      </c>
      <c r="C14" s="40" t="s">
        <v>832</v>
      </c>
      <c r="D14" s="33"/>
      <c r="E14" s="252"/>
      <c r="F14" s="269" t="str">
        <f>IFERROR($AI14/($D$4*$G$6),"N/A")</f>
        <v>N/A</v>
      </c>
      <c r="G14" s="269" t="s">
        <v>6</v>
      </c>
      <c r="H14" s="279"/>
      <c r="I14" s="279"/>
      <c r="J14" s="269" t="str">
        <f>IFERROR($AI14/($D$4*$K$6),"N/A")</f>
        <v>N/A</v>
      </c>
      <c r="K14" s="269" t="s">
        <v>6</v>
      </c>
      <c r="L14" s="279"/>
      <c r="M14" s="279"/>
      <c r="N14" s="279"/>
      <c r="O14" s="279"/>
      <c r="P14" s="279"/>
      <c r="Q14" s="279"/>
      <c r="R14" s="279"/>
      <c r="S14" s="279"/>
      <c r="T14" s="279"/>
      <c r="U14" s="279"/>
      <c r="V14" s="279"/>
      <c r="W14" s="279"/>
      <c r="X14" s="279"/>
      <c r="Y14" s="279"/>
      <c r="Z14" s="279"/>
      <c r="AA14" s="279"/>
      <c r="AB14" s="269" t="str">
        <f t="shared" si="2"/>
        <v>N/A</v>
      </c>
      <c r="AC14" s="269" t="s">
        <v>6</v>
      </c>
      <c r="AD14" s="279"/>
      <c r="AE14" s="279"/>
      <c r="AF14" s="269"/>
      <c r="AG14" s="269"/>
      <c r="AH14" s="261"/>
      <c r="AI14" s="73">
        <f t="shared" si="0"/>
        <v>0</v>
      </c>
      <c r="AJ14" s="73">
        <f t="shared" si="1"/>
        <v>0</v>
      </c>
      <c r="AK14" s="166"/>
      <c r="AL14" s="166"/>
      <c r="AM14" s="166"/>
      <c r="AN14" s="166"/>
      <c r="AO14" s="166"/>
      <c r="AP14" s="166"/>
      <c r="AQ14" s="166"/>
      <c r="AR14" s="166"/>
      <c r="AS14" s="166"/>
      <c r="AT14" s="166"/>
      <c r="AU14" s="166"/>
      <c r="AV14" s="166"/>
      <c r="AW14" s="166"/>
      <c r="AX14" s="166"/>
      <c r="AY14" s="166"/>
      <c r="AZ14" s="166"/>
      <c r="BA14" s="166"/>
      <c r="BB14" s="166"/>
      <c r="BC14" s="166"/>
      <c r="BD14" s="166"/>
    </row>
    <row r="15" spans="1:56" ht="63.75" x14ac:dyDescent="0.2">
      <c r="A15" s="63" t="s">
        <v>504</v>
      </c>
      <c r="B15" s="38" t="s">
        <v>543</v>
      </c>
      <c r="C15" s="40" t="s">
        <v>833</v>
      </c>
      <c r="D15" s="33"/>
      <c r="E15" s="252"/>
      <c r="F15" s="269" t="str">
        <f>IFERROR($AI15/($D$4*$G$6),"N/A")</f>
        <v>N/A</v>
      </c>
      <c r="G15" s="269" t="s">
        <v>6</v>
      </c>
      <c r="H15" s="269" t="str">
        <f>IFERROR($AI15/($D$4*$I$6),"N/A")</f>
        <v>N/A</v>
      </c>
      <c r="I15" s="269" t="s">
        <v>6</v>
      </c>
      <c r="J15" s="269" t="str">
        <f>IFERROR($AI15/($D$4*$K$6),"N/A")</f>
        <v>N/A</v>
      </c>
      <c r="K15" s="269" t="s">
        <v>6</v>
      </c>
      <c r="L15" s="269"/>
      <c r="M15" s="269"/>
      <c r="N15" s="269"/>
      <c r="O15" s="269"/>
      <c r="P15" s="269"/>
      <c r="Q15" s="269"/>
      <c r="R15" s="269"/>
      <c r="S15" s="269"/>
      <c r="T15" s="269"/>
      <c r="U15" s="269"/>
      <c r="V15" s="269"/>
      <c r="W15" s="269"/>
      <c r="X15" s="269"/>
      <c r="Y15" s="269"/>
      <c r="Z15" s="269"/>
      <c r="AA15" s="269"/>
      <c r="AB15" s="269" t="str">
        <f t="shared" si="2"/>
        <v>N/A</v>
      </c>
      <c r="AC15" s="269" t="s">
        <v>6</v>
      </c>
      <c r="AD15" s="269"/>
      <c r="AE15" s="269"/>
      <c r="AF15" s="269"/>
      <c r="AG15" s="269"/>
      <c r="AH15" s="261"/>
      <c r="AI15" s="73">
        <f t="shared" si="0"/>
        <v>0</v>
      </c>
      <c r="AJ15" s="73">
        <f t="shared" si="1"/>
        <v>0</v>
      </c>
      <c r="AK15" s="166"/>
      <c r="AL15" s="166"/>
      <c r="AM15" s="166"/>
      <c r="AN15" s="166"/>
      <c r="AO15" s="166"/>
      <c r="AP15" s="166"/>
      <c r="AQ15" s="166"/>
      <c r="AR15" s="166"/>
      <c r="AS15" s="166"/>
      <c r="AT15" s="166"/>
      <c r="AU15" s="166"/>
      <c r="AV15" s="166"/>
      <c r="AW15" s="166"/>
      <c r="AX15" s="166"/>
      <c r="AY15" s="166"/>
      <c r="AZ15" s="166"/>
      <c r="BA15" s="166"/>
      <c r="BB15" s="166"/>
      <c r="BC15" s="166"/>
      <c r="BD15" s="166"/>
    </row>
    <row r="16" spans="1:56" ht="89.25" x14ac:dyDescent="0.2">
      <c r="A16" s="63" t="s">
        <v>505</v>
      </c>
      <c r="B16" s="40" t="s">
        <v>197</v>
      </c>
      <c r="C16" s="40" t="s">
        <v>834</v>
      </c>
      <c r="D16" s="33"/>
      <c r="E16" s="252"/>
      <c r="F16" s="279"/>
      <c r="G16" s="279"/>
      <c r="H16" s="279"/>
      <c r="I16" s="279"/>
      <c r="J16" s="279"/>
      <c r="K16" s="279"/>
      <c r="L16" s="279"/>
      <c r="M16" s="279"/>
      <c r="N16" s="279"/>
      <c r="O16" s="279"/>
      <c r="P16" s="279"/>
      <c r="Q16" s="279"/>
      <c r="R16" s="279"/>
      <c r="S16" s="279"/>
      <c r="T16" s="279"/>
      <c r="U16" s="279"/>
      <c r="V16" s="279"/>
      <c r="W16" s="279"/>
      <c r="X16" s="279"/>
      <c r="Y16" s="279"/>
      <c r="Z16" s="279"/>
      <c r="AA16" s="279"/>
      <c r="AB16" s="269" t="str">
        <f t="shared" si="2"/>
        <v>N/A</v>
      </c>
      <c r="AC16" s="269" t="s">
        <v>6</v>
      </c>
      <c r="AD16" s="279"/>
      <c r="AE16" s="279"/>
      <c r="AF16" s="269"/>
      <c r="AG16" s="269"/>
      <c r="AH16" s="261"/>
      <c r="AI16" s="73">
        <f t="shared" si="0"/>
        <v>0</v>
      </c>
      <c r="AJ16" s="73">
        <f t="shared" si="1"/>
        <v>0</v>
      </c>
      <c r="AK16" s="166"/>
      <c r="AL16" s="166"/>
      <c r="AM16" s="166"/>
      <c r="AN16" s="166"/>
      <c r="AO16" s="166"/>
      <c r="AP16" s="166"/>
      <c r="AQ16" s="166"/>
      <c r="AR16" s="166"/>
      <c r="AS16" s="166"/>
      <c r="AT16" s="166"/>
      <c r="AU16" s="166"/>
      <c r="AV16" s="166"/>
      <c r="AW16" s="166"/>
      <c r="AX16" s="166"/>
      <c r="AY16" s="166"/>
      <c r="AZ16" s="166"/>
      <c r="BA16" s="166"/>
      <c r="BB16" s="166"/>
      <c r="BC16" s="166"/>
      <c r="BD16" s="166"/>
    </row>
    <row r="17" spans="1:56" ht="76.5" x14ac:dyDescent="0.2">
      <c r="A17" s="63" t="s">
        <v>506</v>
      </c>
      <c r="B17" s="40" t="s">
        <v>211</v>
      </c>
      <c r="C17" s="40" t="s">
        <v>835</v>
      </c>
      <c r="D17" s="33"/>
      <c r="E17" s="252"/>
      <c r="F17" s="269"/>
      <c r="G17" s="269"/>
      <c r="H17" s="269"/>
      <c r="I17" s="269"/>
      <c r="J17" s="275"/>
      <c r="K17" s="275"/>
      <c r="L17" s="269"/>
      <c r="M17" s="269"/>
      <c r="N17" s="269"/>
      <c r="O17" s="269"/>
      <c r="P17" s="269"/>
      <c r="Q17" s="269"/>
      <c r="R17" s="269"/>
      <c r="S17" s="269"/>
      <c r="T17" s="269"/>
      <c r="U17" s="269"/>
      <c r="V17" s="269"/>
      <c r="W17" s="269"/>
      <c r="X17" s="269"/>
      <c r="Y17" s="269"/>
      <c r="Z17" s="269"/>
      <c r="AA17" s="269"/>
      <c r="AB17" s="269" t="str">
        <f t="shared" si="2"/>
        <v>N/A</v>
      </c>
      <c r="AC17" s="269" t="s">
        <v>6</v>
      </c>
      <c r="AD17" s="269"/>
      <c r="AE17" s="269"/>
      <c r="AF17" s="269"/>
      <c r="AG17" s="269"/>
      <c r="AH17" s="261"/>
      <c r="AI17" s="73">
        <f t="shared" si="0"/>
        <v>0</v>
      </c>
      <c r="AJ17" s="73">
        <f t="shared" si="1"/>
        <v>0</v>
      </c>
      <c r="AK17" s="166"/>
      <c r="AL17" s="166"/>
      <c r="AM17" s="166"/>
      <c r="AN17" s="166"/>
      <c r="AO17" s="166"/>
      <c r="AP17" s="166"/>
      <c r="AQ17" s="166"/>
      <c r="AR17" s="166"/>
      <c r="AS17" s="166"/>
      <c r="AT17" s="166"/>
      <c r="AU17" s="166"/>
      <c r="AV17" s="166"/>
      <c r="AW17" s="166"/>
      <c r="AX17" s="166"/>
      <c r="AY17" s="166"/>
      <c r="AZ17" s="166"/>
      <c r="BA17" s="166"/>
      <c r="BB17" s="166"/>
      <c r="BC17" s="166"/>
      <c r="BD17" s="166"/>
    </row>
    <row r="18" spans="1:56" hidden="1" x14ac:dyDescent="0.2">
      <c r="A18" s="551" t="s">
        <v>593</v>
      </c>
      <c r="B18" s="552"/>
      <c r="C18" s="552"/>
      <c r="D18" s="553"/>
      <c r="E18" s="109"/>
      <c r="F18" s="145" t="str">
        <f>IF(AND(F9="N/A",F14="N/A",F15="N/A"),"N/A",(SUMIF($AH$9:$AH$17,"&lt;&gt;N/A",F$9:F$17)))</f>
        <v>N/A</v>
      </c>
      <c r="G18" s="109"/>
      <c r="H18" s="145" t="str">
        <f>IF(AND(H15="N/A"),"N/A",(SUMIF($AH$9:$AH$17,"&lt;&gt;N/A",H$9:H$17)))</f>
        <v>N/A</v>
      </c>
      <c r="I18" s="109"/>
      <c r="J18" s="145" t="str">
        <f>IF(AND(J14="N/A",J15="N/A"),"N/A",(SUMIF($AH$9:$AH$17,"&lt;&gt;N/A",J$9:J$17)))</f>
        <v>N/A</v>
      </c>
      <c r="K18" s="109"/>
      <c r="L18" s="145" t="str">
        <f>IF(AND(L9="N/A",L12="N/A",L13="N/A"),"N/A",(SUMIF($AH$9:$AH$17,"&lt;&gt;N/A",L$9:L$17)))</f>
        <v>N/A</v>
      </c>
      <c r="M18" s="109"/>
      <c r="N18" s="145" t="str">
        <f>IF(AND(N10="N/A",N12="N/A"),"N/A",(SUMIF($AH$9:$AH$17,"&lt;&gt;N/A",N$9:N$17)))</f>
        <v>N/A</v>
      </c>
      <c r="O18" s="109"/>
      <c r="P18" s="65" t="s">
        <v>555</v>
      </c>
      <c r="Q18" s="109"/>
      <c r="R18" s="65" t="s">
        <v>555</v>
      </c>
      <c r="S18" s="65"/>
      <c r="T18" s="145" t="str">
        <f>IF(AND(T9="N/A",T11="N/A",T12="N/A"),"N/A",(SUMIF($AH$9:$AH$17,"&lt;&gt;N/A",T$9:T$17)))</f>
        <v>N/A</v>
      </c>
      <c r="U18" s="109"/>
      <c r="V18" s="145" t="str">
        <f>IF(AND(V9="N/A",V12="N/A"),"N/A",(SUMIF($AH$9:$AH$17,"&lt;&gt;N/A",V$9:V$17)))</f>
        <v>N/A</v>
      </c>
      <c r="W18" s="109"/>
      <c r="X18" s="145" t="str">
        <f>IF(AND(X9="N/A",X13="N/A"),"N/A",(SUMIF($AH$9:$AH$17,"&lt;&gt;N/A",X$9:X$17)))</f>
        <v>N/A</v>
      </c>
      <c r="Y18" s="109"/>
      <c r="Z18" s="145" t="str">
        <f>IF(AND(Z9="N/A"),"N/A",(SUMIF($AH$9:$AH$17,"&lt;&gt;N/A",Z$9:Z$17)))</f>
        <v>N/A</v>
      </c>
      <c r="AA18" s="109"/>
      <c r="AB18" s="145" t="str">
        <f>IF(AND(AB9="N/A",AB10="N/A",AB12="N/A",AB13="N/A",AB14="N/A",AB15="N/A",AB16="N/A",AB17="N/A"),"N/A",(SUMIF($AH$9:$AH$17,"&lt;&gt;N/A",AB$9:AB$17)))</f>
        <v>N/A</v>
      </c>
      <c r="AC18" s="109"/>
      <c r="AD18" s="65" t="s">
        <v>555</v>
      </c>
      <c r="AE18" s="109"/>
      <c r="AF18" s="65" t="s">
        <v>555</v>
      </c>
      <c r="AG18" s="109"/>
      <c r="AH18" s="65"/>
      <c r="AI18" s="109"/>
      <c r="AJ18" s="109"/>
      <c r="AK18" s="166"/>
      <c r="AL18" s="415"/>
      <c r="AM18" s="416"/>
      <c r="AN18" s="416"/>
      <c r="AO18" s="416"/>
      <c r="AP18" s="416"/>
      <c r="AQ18" s="416"/>
      <c r="AR18" s="416"/>
      <c r="AS18" s="416"/>
      <c r="AT18" s="416"/>
      <c r="AU18" s="416"/>
      <c r="AV18" s="416"/>
      <c r="AW18" s="416"/>
      <c r="AX18" s="416"/>
      <c r="AY18" s="416"/>
      <c r="AZ18" s="416"/>
      <c r="BA18" s="416"/>
      <c r="BB18" s="416"/>
      <c r="BC18" s="416"/>
      <c r="BD18" s="416"/>
    </row>
    <row r="19" spans="1:56" x14ac:dyDescent="0.2">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410"/>
      <c r="AK19" s="72"/>
      <c r="AL19" s="72"/>
      <c r="AM19" s="72"/>
      <c r="AN19" s="72"/>
      <c r="AO19" s="72"/>
    </row>
    <row r="20" spans="1:56" x14ac:dyDescent="0.2">
      <c r="AH20" s="411"/>
      <c r="AK20" s="72"/>
      <c r="AL20" s="72"/>
      <c r="AM20" s="72"/>
      <c r="AN20" s="72"/>
      <c r="AO20" s="72"/>
    </row>
    <row r="21" spans="1:56" x14ac:dyDescent="0.2">
      <c r="A21" s="5"/>
      <c r="C21" s="1"/>
      <c r="D21" s="1"/>
      <c r="AH21" s="411"/>
      <c r="AI21" s="72"/>
      <c r="AJ21" s="72"/>
      <c r="AK21" s="72"/>
      <c r="AL21" s="72"/>
      <c r="AM21" s="72"/>
      <c r="AN21" s="72"/>
      <c r="AO21" s="72"/>
      <c r="AP21" s="1"/>
      <c r="AQ21" s="1"/>
      <c r="AR21" s="1"/>
    </row>
    <row r="22" spans="1:56" x14ac:dyDescent="0.2">
      <c r="A22" s="5"/>
      <c r="C22" s="1"/>
      <c r="D22" s="1"/>
      <c r="AH22" s="411"/>
      <c r="AI22" s="72"/>
      <c r="AJ22" s="72"/>
      <c r="AK22" s="72"/>
      <c r="AL22" s="72"/>
      <c r="AM22" s="72"/>
      <c r="AN22" s="72"/>
      <c r="AO22" s="72"/>
      <c r="AP22" s="1"/>
      <c r="AQ22" s="1"/>
      <c r="AR22" s="1"/>
    </row>
    <row r="23" spans="1:56" x14ac:dyDescent="0.2">
      <c r="AH23" s="411"/>
      <c r="AK23" s="72"/>
      <c r="AL23" s="72"/>
      <c r="AM23" s="72"/>
      <c r="AN23" s="72"/>
      <c r="AO23" s="72"/>
    </row>
    <row r="24" spans="1:56" x14ac:dyDescent="0.2">
      <c r="AH24" s="411"/>
      <c r="AK24" s="72"/>
      <c r="AL24" s="72"/>
      <c r="AM24" s="72"/>
      <c r="AN24" s="72"/>
      <c r="AO24" s="72"/>
    </row>
    <row r="25" spans="1:56" x14ac:dyDescent="0.2">
      <c r="AH25" s="411"/>
      <c r="AK25" s="72"/>
      <c r="AL25" s="72"/>
      <c r="AM25" s="72"/>
      <c r="AN25" s="72"/>
      <c r="AO25" s="72"/>
    </row>
    <row r="26" spans="1:56" x14ac:dyDescent="0.2">
      <c r="AH26" s="411"/>
      <c r="AK26" s="72"/>
      <c r="AL26" s="72"/>
      <c r="AM26" s="72"/>
      <c r="AN26" s="72"/>
      <c r="AO26" s="72"/>
    </row>
    <row r="27" spans="1:56" x14ac:dyDescent="0.2">
      <c r="AH27" s="411"/>
      <c r="AK27" s="72"/>
      <c r="AL27" s="72"/>
      <c r="AM27" s="72"/>
      <c r="AN27" s="72"/>
      <c r="AO27" s="72"/>
    </row>
    <row r="28" spans="1:56" x14ac:dyDescent="0.2">
      <c r="AH28" s="411"/>
      <c r="AK28" s="72"/>
      <c r="AL28" s="72"/>
      <c r="AM28" s="72"/>
      <c r="AN28" s="72"/>
      <c r="AO28" s="72"/>
    </row>
    <row r="29" spans="1:56" x14ac:dyDescent="0.2">
      <c r="AH29" s="411"/>
      <c r="AK29" s="72"/>
      <c r="AL29" s="72"/>
      <c r="AM29" s="72"/>
      <c r="AN29" s="72"/>
      <c r="AO29" s="72"/>
    </row>
    <row r="30" spans="1:56" x14ac:dyDescent="0.2">
      <c r="AH30" s="411"/>
      <c r="AK30" s="72"/>
      <c r="AL30" s="72"/>
      <c r="AM30" s="72"/>
      <c r="AN30" s="72"/>
      <c r="AO30" s="72"/>
    </row>
    <row r="31" spans="1:56" x14ac:dyDescent="0.2">
      <c r="AH31" s="411"/>
      <c r="AK31" s="72"/>
      <c r="AL31" s="72"/>
      <c r="AM31" s="72"/>
      <c r="AN31" s="72"/>
      <c r="AO31" s="72"/>
    </row>
    <row r="32" spans="1:56" x14ac:dyDescent="0.2">
      <c r="AH32" s="411"/>
      <c r="AK32" s="72"/>
      <c r="AL32" s="72"/>
      <c r="AM32" s="72"/>
      <c r="AN32" s="72"/>
      <c r="AO32" s="72"/>
    </row>
    <row r="33" spans="34:41" x14ac:dyDescent="0.2">
      <c r="AH33" s="411"/>
      <c r="AK33" s="72"/>
      <c r="AL33" s="72"/>
      <c r="AM33" s="72"/>
      <c r="AN33" s="72"/>
      <c r="AO33" s="72"/>
    </row>
    <row r="34" spans="34:41" x14ac:dyDescent="0.2">
      <c r="AH34" s="411"/>
      <c r="AK34" s="72"/>
      <c r="AL34" s="72"/>
      <c r="AM34" s="72"/>
      <c r="AN34" s="72"/>
      <c r="AO34" s="72"/>
    </row>
    <row r="35" spans="34:41" x14ac:dyDescent="0.2">
      <c r="AH35" s="411"/>
      <c r="AK35" s="72"/>
      <c r="AL35" s="72"/>
      <c r="AM35" s="72"/>
      <c r="AN35" s="72"/>
      <c r="AO35" s="72"/>
    </row>
    <row r="36" spans="34:41" x14ac:dyDescent="0.2">
      <c r="AH36" s="411"/>
      <c r="AK36" s="72"/>
      <c r="AL36" s="72"/>
      <c r="AM36" s="72"/>
      <c r="AN36" s="72"/>
      <c r="AO36" s="72"/>
    </row>
    <row r="37" spans="34:41" x14ac:dyDescent="0.2">
      <c r="AH37" s="411"/>
      <c r="AK37" s="72"/>
      <c r="AL37" s="72"/>
      <c r="AM37" s="72"/>
      <c r="AN37" s="72"/>
      <c r="AO37" s="72"/>
    </row>
    <row r="38" spans="34:41" x14ac:dyDescent="0.2">
      <c r="AH38" s="411"/>
      <c r="AK38" s="72"/>
      <c r="AL38" s="72"/>
      <c r="AM38" s="72"/>
      <c r="AN38" s="72"/>
      <c r="AO38" s="72"/>
    </row>
    <row r="39" spans="34:41" x14ac:dyDescent="0.2">
      <c r="AH39" s="411"/>
      <c r="AK39" s="72"/>
      <c r="AL39" s="72"/>
      <c r="AM39" s="72"/>
      <c r="AN39" s="72"/>
      <c r="AO39" s="72"/>
    </row>
    <row r="40" spans="34:41" x14ac:dyDescent="0.2">
      <c r="AH40" s="411"/>
      <c r="AK40" s="72"/>
      <c r="AL40" s="72"/>
      <c r="AM40" s="72"/>
      <c r="AN40" s="72"/>
      <c r="AO40" s="72"/>
    </row>
    <row r="41" spans="34:41" x14ac:dyDescent="0.2">
      <c r="AH41" s="411"/>
      <c r="AK41" s="72"/>
      <c r="AL41" s="72"/>
      <c r="AM41" s="72"/>
      <c r="AN41" s="72"/>
      <c r="AO41" s="72"/>
    </row>
    <row r="42" spans="34:41" x14ac:dyDescent="0.2">
      <c r="AH42" s="411"/>
      <c r="AK42" s="72"/>
      <c r="AL42" s="72"/>
      <c r="AM42" s="72"/>
      <c r="AN42" s="72"/>
      <c r="AO42" s="72"/>
    </row>
    <row r="43" spans="34:41" x14ac:dyDescent="0.2">
      <c r="AH43" s="411"/>
      <c r="AK43" s="72"/>
      <c r="AL43" s="72"/>
      <c r="AM43" s="72"/>
      <c r="AN43" s="72"/>
      <c r="AO43" s="72"/>
    </row>
    <row r="44" spans="34:41" x14ac:dyDescent="0.2">
      <c r="AH44" s="411"/>
      <c r="AK44" s="72"/>
      <c r="AL44" s="72"/>
      <c r="AM44" s="72"/>
      <c r="AN44" s="72"/>
      <c r="AO44" s="72"/>
    </row>
    <row r="45" spans="34:41" x14ac:dyDescent="0.2">
      <c r="AH45" s="411"/>
      <c r="AK45" s="72"/>
      <c r="AL45" s="72"/>
      <c r="AM45" s="72"/>
      <c r="AN45" s="72"/>
      <c r="AO45" s="72"/>
    </row>
  </sheetData>
  <sheetProtection algorithmName="SHA-512" hashValue="QdZ9x/kQxyxtPCuxXwFjt60ljsZYStR6QwR2H/NhEEzAgVT16ZbIwi8gGHD9JVGT4a30X9MRw9Y31UpMaSOPIg==" saltValue="v55eq4r/29TcYmMHLWphhg==" spinCount="100000" sheet="1" objects="1" scenarios="1" formatCells="0"/>
  <mergeCells count="39">
    <mergeCell ref="AF6:AF8"/>
    <mergeCell ref="AD6:AD8"/>
    <mergeCell ref="A18:D18"/>
    <mergeCell ref="AE6:AE8"/>
    <mergeCell ref="G6:G8"/>
    <mergeCell ref="H6:H8"/>
    <mergeCell ref="J6:J8"/>
    <mergeCell ref="L6:L8"/>
    <mergeCell ref="N6:N8"/>
    <mergeCell ref="P6:P8"/>
    <mergeCell ref="R6:R8"/>
    <mergeCell ref="T6:T8"/>
    <mergeCell ref="S6:S8"/>
    <mergeCell ref="U6:U8"/>
    <mergeCell ref="AA6:AA8"/>
    <mergeCell ref="AC6:AC8"/>
    <mergeCell ref="AG6:AG8"/>
    <mergeCell ref="AH6:AH8"/>
    <mergeCell ref="AI6:AJ6"/>
    <mergeCell ref="AI7:AI8"/>
    <mergeCell ref="AJ7:AJ8"/>
    <mergeCell ref="V6:V8"/>
    <mergeCell ref="X6:X8"/>
    <mergeCell ref="Z6:Z8"/>
    <mergeCell ref="AB6:AB8"/>
    <mergeCell ref="Y6:Y8"/>
    <mergeCell ref="W6:W8"/>
    <mergeCell ref="Q6:Q8"/>
    <mergeCell ref="A4:C4"/>
    <mergeCell ref="A6:A8"/>
    <mergeCell ref="B6:B8"/>
    <mergeCell ref="C6:C8"/>
    <mergeCell ref="D6:D8"/>
    <mergeCell ref="E6:E8"/>
    <mergeCell ref="F6:F8"/>
    <mergeCell ref="I6:I8"/>
    <mergeCell ref="K6:K8"/>
    <mergeCell ref="M6:M8"/>
    <mergeCell ref="O6:O8"/>
  </mergeCells>
  <conditionalFormatting sqref="AK6:BD8">
    <cfRule type="expression" dxfId="2" priority="19">
      <formula>AK$7&lt;=$D$4</formula>
    </cfRule>
  </conditionalFormatting>
  <conditionalFormatting sqref="AM18:BD18">
    <cfRule type="expression" dxfId="1" priority="20">
      <formula>AM$7&lt;=$D$4</formula>
    </cfRule>
  </conditionalFormatting>
  <conditionalFormatting sqref="AK9:AL18 AM9:BD17">
    <cfRule type="expression" dxfId="0" priority="21">
      <formula>AK$7&lt;=$D$4</formula>
    </cfRule>
  </conditionalFormatting>
  <dataValidations count="3">
    <dataValidation type="whole" allowBlank="1" showInputMessage="1" showErrorMessage="1" errorTitle="STOP!" error="Insert a value from 0 - 20" prompt="Insert a value from  0 - 20" sqref="D4" xr:uid="{00000000-0002-0000-0A00-000000000000}">
      <formula1>0</formula1>
      <formula2>20</formula2>
    </dataValidation>
    <dataValidation type="list" allowBlank="1" showInputMessage="1" showErrorMessage="1" errorTitle="STOP!" error="insert N/A if the question is not applicable to the employer" prompt="insert N/A if the question is not applicable." sqref="AH9:AH17" xr:uid="{00000000-0002-0000-0A00-000001000000}">
      <formula1>"N/A"</formula1>
    </dataValidation>
    <dataValidation type="list" allowBlank="1" showInputMessage="1" showErrorMessage="1" errorTitle="STOP!" error="insert 'p' for positive or 'n' for negative." prompt="insert 'p' for positive and 'n' for negative" sqref="AK9:BD17" xr:uid="{00000000-0002-0000-0A00-000002000000}">
      <formula1>"p,n"</formula1>
    </dataValidation>
  </dataValidations>
  <pageMargins left="0.7" right="0.7" top="0.75" bottom="0.75" header="0.3" footer="0.3"/>
  <pageSetup paperSize="5" fitToHeight="0" orientation="landscape" r:id="rId1"/>
  <headerFooter differentFirst="1">
    <oddFooter>&amp;L&amp;BWorkers Compensation Board of Manitoba Confidential&amp;B&amp;C&amp;D&amp;RPage &amp;P</oddFooter>
  </headerFooter>
  <colBreaks count="1" manualBreakCount="1">
    <brk id="5" max="1048575" man="1"/>
  </col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2B04B51D69EE54A9782053A9DC7D379" ma:contentTypeVersion="6" ma:contentTypeDescription="Create a new document." ma:contentTypeScope="" ma:versionID="2420777614d23c224aecc310e30bd0e4">
  <xsd:schema xmlns:xsd="http://www.w3.org/2001/XMLSchema" xmlns:xs="http://www.w3.org/2001/XMLSchema" xmlns:p="http://schemas.microsoft.com/office/2006/metadata/properties" xmlns:ns2="7b0e978f-ce25-4418-ae09-489db95763a5" xmlns:ns3="c9a24be7-408f-4edd-8dde-aa5cf8e53be9" targetNamespace="http://schemas.microsoft.com/office/2006/metadata/properties" ma:root="true" ma:fieldsID="808a6d7d06401739d9800b4f6c770559" ns2:_="" ns3:_="">
    <xsd:import namespace="7b0e978f-ce25-4418-ae09-489db95763a5"/>
    <xsd:import namespace="c9a24be7-408f-4edd-8dde-aa5cf8e53be9"/>
    <xsd:element name="properties">
      <xsd:complexType>
        <xsd:sequence>
          <xsd:element name="documentManagement">
            <xsd:complexType>
              <xsd:all>
                <xsd:element ref="ns2:Document_x0020_Type_x007e_"/>
                <xsd:element ref="ns3:IBSP"/>
                <xsd:element ref="ns3:Archive_x007e_"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0e978f-ce25-4418-ae09-489db95763a5" elementFormDefault="qualified">
    <xsd:import namespace="http://schemas.microsoft.com/office/2006/documentManagement/types"/>
    <xsd:import namespace="http://schemas.microsoft.com/office/infopath/2007/PartnerControls"/>
    <xsd:element name="Document_x0020_Type_x007e_" ma:index="8" ma:displayName="Document Type~" ma:default="..." ma:format="Dropdown" ma:internalName="Document_x0020_Type_x007E_">
      <xsd:simpleType>
        <xsd:restriction base="dms:Choice">
          <xsd:enumeration value="..."/>
          <xsd:enumeration value="Admin"/>
          <xsd:enumeration value="Communications"/>
          <xsd:enumeration value="Contracts"/>
          <xsd:enumeration value="Definition"/>
          <xsd:enumeration value="Financial"/>
          <xsd:enumeration value="IBSP Artifact"/>
          <xsd:enumeration value="IBSP Structure"/>
          <xsd:enumeration value="Implementation"/>
          <xsd:enumeration value="Meetings"/>
          <xsd:enumeration value="Planning"/>
          <xsd:enumeration value="Process/Template"/>
          <xsd:enumeration value="Reference/Support"/>
          <xsd:enumeration value="Reporting"/>
          <xsd:enumeration value="Standards"/>
          <xsd:enumeration value="Statistics &amp; Data"/>
          <xsd:enumeration value="Strategy"/>
          <xsd:enumeration value="Tracking"/>
        </xsd:restriction>
      </xsd:simpleType>
    </xsd:element>
  </xsd:schema>
  <xsd:schema xmlns:xsd="http://www.w3.org/2001/XMLSchema" xmlns:xs="http://www.w3.org/2001/XMLSchema" xmlns:dms="http://schemas.microsoft.com/office/2006/documentManagement/types" xmlns:pc="http://schemas.microsoft.com/office/infopath/2007/PartnerControls" targetNamespace="c9a24be7-408f-4edd-8dde-aa5cf8e53be9" elementFormDefault="qualified">
    <xsd:import namespace="http://schemas.microsoft.com/office/2006/documentManagement/types"/>
    <xsd:import namespace="http://schemas.microsoft.com/office/infopath/2007/PartnerControls"/>
    <xsd:element name="IBSP" ma:index="9" ma:displayName="IBSP~" ma:default="General" ma:format="Dropdown" ma:internalName="IBSP">
      <xsd:simpleType>
        <xsd:restriction base="dms:Choice">
          <xsd:enumeration value="General"/>
          <xsd:enumeration value="CSAM"/>
          <xsd:enumeration value="Education"/>
          <xsd:enumeration value="Energy Safety Canada"/>
          <xsd:enumeration value="Farm Safety Program"/>
          <xsd:enumeration value="Forestry"/>
          <xsd:enumeration value="Healthcare"/>
          <xsd:enumeration value="MADE Safe"/>
          <xsd:enumeration value="MHCA"/>
          <xsd:enumeration value="Mining"/>
          <xsd:enumeration value="Municipalities"/>
          <xsd:enumeration value="MVSAM"/>
          <xsd:enumeration value="Retail"/>
          <xsd:enumeration value="RPM"/>
          <xsd:enumeration value="Self-Insured"/>
        </xsd:restriction>
      </xsd:simpleType>
    </xsd:element>
    <xsd:element name="Archive_x007e_" ma:index="10" nillable="true" ma:displayName="Archive~" ma:default="0" ma:description="Check Archive if document is old and should be excluded from current content views" ma:internalName="Archive_x007E_">
      <xsd:simpleType>
        <xsd:restriction base="dms:Boolean"/>
      </xsd:simpleType>
    </xsd:element>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IBSP xmlns="c9a24be7-408f-4edd-8dde-aa5cf8e53be9">Healthcare</IBSP>
    <Document_x0020_Type_x007e_ xmlns="7b0e978f-ce25-4418-ae09-489db95763a5">Planning</Document_x0020_Type_x007e_>
    <Archive_x007e_ xmlns="c9a24be7-408f-4edd-8dde-aa5cf8e53be9">false</Archive_x007e_>
  </documentManagement>
</p:properties>
</file>

<file path=customXml/itemProps1.xml><?xml version="1.0" encoding="utf-8"?>
<ds:datastoreItem xmlns:ds="http://schemas.openxmlformats.org/officeDocument/2006/customXml" ds:itemID="{345D4259-45B4-4B24-8084-FA1E61D47C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0e978f-ce25-4418-ae09-489db95763a5"/>
    <ds:schemaRef ds:uri="c9a24be7-408f-4edd-8dde-aa5cf8e53b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A7269F-3D26-4244-A685-E23F8932605D}">
  <ds:schemaRefs>
    <ds:schemaRef ds:uri="http://schemas.microsoft.com/sharepoint/v3/contenttype/forms"/>
  </ds:schemaRefs>
</ds:datastoreItem>
</file>

<file path=customXml/itemProps3.xml><?xml version="1.0" encoding="utf-8"?>
<ds:datastoreItem xmlns:ds="http://schemas.openxmlformats.org/officeDocument/2006/customXml" ds:itemID="{6FFA3A02-FE9B-4389-BEDD-477B42AD33D6}">
  <ds:schemaRefs>
    <ds:schemaRef ds:uri="http://schemas.microsoft.com/PowerBIAddIn"/>
  </ds:schemaRefs>
</ds:datastoreItem>
</file>

<file path=customXml/itemProps4.xml><?xml version="1.0" encoding="utf-8"?>
<ds:datastoreItem xmlns:ds="http://schemas.openxmlformats.org/officeDocument/2006/customXml" ds:itemID="{3145039B-39DF-481F-89F9-BCB91AE13298}">
  <ds:schemaRefs>
    <ds:schemaRef ds:uri="http://www.w3.org/XML/1998/namespace"/>
    <ds:schemaRef ds:uri="http://schemas.microsoft.com/office/2006/documentManagement/types"/>
    <ds:schemaRef ds:uri="c9a24be7-408f-4edd-8dde-aa5cf8e53be9"/>
    <ds:schemaRef ds:uri="http://purl.org/dc/elements/1.1/"/>
    <ds:schemaRef ds:uri="http://purl.org/dc/dcmitype/"/>
    <ds:schemaRef ds:uri="http://schemas.microsoft.com/office/2006/metadata/properties"/>
    <ds:schemaRef ds:uri="http://schemas.microsoft.com/office/infopath/2007/PartnerControls"/>
    <ds:schemaRef ds:uri="http://schemas.openxmlformats.org/package/2006/metadata/core-properties"/>
    <ds:schemaRef ds:uri="7b0e978f-ce25-4418-ae09-489db95763a5"/>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Cover 1</vt:lpstr>
      <vt:lpstr>Cover 2</vt:lpstr>
      <vt:lpstr>Score Summary </vt:lpstr>
      <vt:lpstr>Executive Summary</vt:lpstr>
      <vt:lpstr>Documents</vt:lpstr>
      <vt:lpstr>Observations</vt:lpstr>
      <vt:lpstr>O-Safety Culture</vt:lpstr>
      <vt:lpstr>SafetyClimateScoreCalculation</vt:lpstr>
      <vt:lpstr>Worker Interview</vt:lpstr>
      <vt:lpstr>Supervisor&amp;Manager Interview</vt:lpstr>
      <vt:lpstr>Committee Interview</vt:lpstr>
      <vt:lpstr>'Committee Interview'!Print_Area</vt:lpstr>
      <vt:lpstr>'Cover 1'!Print_Area</vt:lpstr>
      <vt:lpstr>'Cover 2'!Print_Area</vt:lpstr>
      <vt:lpstr>Documents!Print_Area</vt:lpstr>
      <vt:lpstr>'Executive Summary'!Print_Area</vt:lpstr>
      <vt:lpstr>Observations!Print_Area</vt:lpstr>
      <vt:lpstr>'Score Summary '!Print_Area</vt:lpstr>
      <vt:lpstr>'Supervisor&amp;Manager Interview'!Print_Area</vt:lpstr>
      <vt:lpstr>'Worker Interview'!Print_Area</vt:lpstr>
      <vt:lpstr>Score</vt:lpstr>
    </vt:vector>
  </TitlesOfParts>
  <Company>WCB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SAFE Work Certified Audit Tool</dc:title>
  <dc:creator>MASH</dc:creator>
  <cp:lastModifiedBy>Jason Gladu</cp:lastModifiedBy>
  <cp:lastPrinted>2021-08-14T01:17:52Z</cp:lastPrinted>
  <dcterms:created xsi:type="dcterms:W3CDTF">2016-01-17T17:07:05Z</dcterms:created>
  <dcterms:modified xsi:type="dcterms:W3CDTF">2024-11-27T16:34:46Z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0x01010002B04B51D69EE54A9782053A9DC7D379</vt:lpwstr>
  </property>
  <property fmtid="{D5CDD505-2E9C-101B-9397-08002B2CF9AE}" pid="3" name="_dlc_DocIdItemGuid">
    <vt:lpwstr>5b99d080-f224-4ad7-b32c-c1910f81f015</vt:lpwstr>
  </property>
  <property fmtid="{D5CDD505-2E9C-101B-9397-08002B2CF9AE}" pid="4" name="SW_RelatedResourcePage">
    <vt:lpwstr/>
  </property>
  <property fmtid="{D5CDD505-2E9C-101B-9397-08002B2CF9AE}" pid="5" name="SW_Campaigns">
    <vt:lpwstr/>
  </property>
  <property fmtid="{D5CDD505-2E9C-101B-9397-08002B2CF9AE}" pid="6" name="SW_Language">
    <vt:lpwstr>5;#English|b3bef4a3-6c2d-4faa-b481-21ef48734fd5</vt:lpwstr>
  </property>
  <property fmtid="{D5CDD505-2E9C-101B-9397-08002B2CF9AE}" pid="7" name="SW_Topics">
    <vt:lpwstr>1309;#SAFE Work Certified (Certification)|422dd9c8-5954-4ac8-aac1-19e9e46d5fdf</vt:lpwstr>
  </property>
  <property fmtid="{D5CDD505-2E9C-101B-9397-08002B2CF9AE}" pid="8" name="SW_Roles">
    <vt:lpwstr>17;#Employer|05ae484e-4e29-4984-8779-3ff2accd11e1</vt:lpwstr>
  </property>
  <property fmtid="{D5CDD505-2E9C-101B-9397-08002B2CF9AE}" pid="9" name="SW_Industries">
    <vt:lpwstr/>
  </property>
</Properties>
</file>